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activeTab="0"/>
  </bookViews>
  <sheets>
    <sheet name="instructions" sheetId="1" r:id="rId1"/>
    <sheet name="Setup info" sheetId="2" r:id="rId2"/>
    <sheet name="ballot paper 3" sheetId="3" r:id="rId3"/>
    <sheet name="ballot paper 2" sheetId="4" r:id="rId4"/>
    <sheet name="Sort cards" sheetId="5" r:id="rId5"/>
    <sheet name="ScrutinySheet calc" sheetId="6" r:id="rId6"/>
    <sheet name="ScrutinySheet manual" sheetId="7" r:id="rId7"/>
    <sheet name="ScrutinySheet sample" sheetId="8" r:id="rId8"/>
  </sheets>
  <externalReferences>
    <externalReference r:id="rId11"/>
    <externalReference r:id="rId12"/>
  </externalReferences>
  <definedNames>
    <definedName name="cand1">'Setup info'!$B$9</definedName>
    <definedName name="cand1.1" localSheetId="7">'[1]Setup info'!#REF!</definedName>
    <definedName name="cand1.2" localSheetId="7">'[1]Setup info'!#REF!</definedName>
    <definedName name="cand1.3" localSheetId="7">'[1]Setup info'!#REF!</definedName>
    <definedName name="cand1.4" localSheetId="7">'[1]Setup info'!#REF!</definedName>
    <definedName name="cand1.5" localSheetId="7">'[1]Setup info'!#REF!</definedName>
    <definedName name="cand1.6" localSheetId="7">'[1]Setup info'!#REF!</definedName>
    <definedName name="cand10">'Setup info'!$B$18</definedName>
    <definedName name="cand11">'Setup info'!$B$19</definedName>
    <definedName name="cand12">'Setup info'!$B$20</definedName>
    <definedName name="cand13">'Setup info'!$B$21</definedName>
    <definedName name="cand14">'Setup info'!$B$22</definedName>
    <definedName name="cand15">'Setup info'!$B$23</definedName>
    <definedName name="cand2">'Setup info'!$B$10</definedName>
    <definedName name="cand2.1" localSheetId="7">'[1]Setup info'!#REF!</definedName>
    <definedName name="cand2.2" localSheetId="7">'[1]Setup info'!#REF!</definedName>
    <definedName name="cand2.3" localSheetId="7">'[1]Setup info'!#REF!</definedName>
    <definedName name="cand2.4" localSheetId="7">'[1]Setup info'!#REF!</definedName>
    <definedName name="cand2.5" localSheetId="7">'[1]Setup info'!#REF!</definedName>
    <definedName name="cand2.6" localSheetId="7">'[1]Setup info'!#REF!</definedName>
    <definedName name="cand3">'Setup info'!$B$11</definedName>
    <definedName name="cand3.1" localSheetId="7">'[1]Setup info'!#REF!</definedName>
    <definedName name="cand3.2" localSheetId="7">'[1]Setup info'!#REF!</definedName>
    <definedName name="cand3.3" localSheetId="7">'[1]Setup info'!#REF!</definedName>
    <definedName name="cand3.4" localSheetId="7">'[1]Setup info'!#REF!</definedName>
    <definedName name="cand3.5" localSheetId="7">'[1]Setup info'!#REF!</definedName>
    <definedName name="cand3.6" localSheetId="7">'[1]Setup info'!#REF!</definedName>
    <definedName name="cand4">'Setup info'!$B$12</definedName>
    <definedName name="cand4.1" localSheetId="7">'[1]Setup info'!#REF!</definedName>
    <definedName name="cand4.2" localSheetId="7">'[1]Setup info'!#REF!</definedName>
    <definedName name="cand4.3" localSheetId="7">'[1]Setup info'!#REF!</definedName>
    <definedName name="cand4.4" localSheetId="7">'[1]Setup info'!#REF!</definedName>
    <definedName name="cand4.5" localSheetId="7">'[1]Setup info'!#REF!</definedName>
    <definedName name="cand4.6" localSheetId="7">'[1]Setup info'!#REF!</definedName>
    <definedName name="cand5">'Setup info'!$B$13</definedName>
    <definedName name="cand6">'Setup info'!$B$14</definedName>
    <definedName name="cand7">'Setup info'!$B$15</definedName>
    <definedName name="cand8">'Setup info'!$B$16</definedName>
    <definedName name="cand9">'Setup info'!$B$17</definedName>
    <definedName name="candelect" localSheetId="7">'[1]Setup info'!#REF!</definedName>
    <definedName name="candelect">'Setup info'!#REF!</definedName>
    <definedName name="cands">'Setup info'!$B$7</definedName>
    <definedName name="candu1" localSheetId="7">'[1]Setup info'!#REF!</definedName>
    <definedName name="candu2" localSheetId="7">'[1]Setup info'!#REF!</definedName>
    <definedName name="candu3" localSheetId="7">'[1]Setup info'!#REF!</definedName>
    <definedName name="candu4" localSheetId="7">'[1]Setup info'!#REF!</definedName>
    <definedName name="candu5" localSheetId="7">'[1]Setup info'!#REF!</definedName>
    <definedName name="candu6" localSheetId="7">'[1]Setup info'!#REF!</definedName>
    <definedName name="elec">'Setup info'!$B$5</definedName>
    <definedName name="elecname">'Setup info'!$C$6</definedName>
    <definedName name="elecyear">'Setup info'!$B$4</definedName>
    <definedName name="orgname">'Setup info'!$B$3</definedName>
    <definedName name="party1" localSheetId="7">'[1]Setup info'!#REF!</definedName>
    <definedName name="party2" localSheetId="7">'[1]Setup info'!#REF!</definedName>
    <definedName name="party3" localSheetId="7">'[1]Setup info'!#REF!</definedName>
    <definedName name="party4" localSheetId="7">'[1]Setup info'!#REF!</definedName>
    <definedName name="party5" localSheetId="7">'[1]Setup info'!#REF!</definedName>
    <definedName name="party6" localSheetId="7">'[1]Setup info'!#REF!</definedName>
    <definedName name="_xlnm.Print_Area" localSheetId="2">'ballot paper 3'!$A:$IV</definedName>
    <definedName name="tv1">#REF!</definedName>
    <definedName name="tv10">#REF!</definedName>
    <definedName name="tv11">#REF!</definedName>
    <definedName name="tv12">#REF!</definedName>
    <definedName name="tv13">#REF!</definedName>
    <definedName name="tv14">#REF!</definedName>
    <definedName name="tv15">#REF!</definedName>
    <definedName name="tv2">#REF!</definedName>
    <definedName name="tv3">#REF!</definedName>
    <definedName name="tv4">#REF!</definedName>
    <definedName name="tv5">#REF!</definedName>
    <definedName name="tv6">#REF!</definedName>
    <definedName name="tv7">#REF!</definedName>
    <definedName name="tv8">#REF!</definedName>
    <definedName name="tv9">#REF!</definedName>
  </definedNames>
  <calcPr fullCalcOnLoad="1"/>
</workbook>
</file>

<file path=xl/sharedStrings.xml><?xml version="1.0" encoding="utf-8"?>
<sst xmlns="http://schemas.openxmlformats.org/spreadsheetml/2006/main" count="151" uniqueCount="60">
  <si>
    <t>INFORMAL</t>
  </si>
  <si>
    <t>EXHAUSTED</t>
  </si>
  <si>
    <t>Count</t>
  </si>
  <si>
    <t>Candidates:</t>
  </si>
  <si>
    <t>Election title:</t>
  </si>
  <si>
    <t>Enter the setup information</t>
  </si>
  <si>
    <t>Print the ballot papers</t>
  </si>
  <si>
    <t>Print sort cards</t>
  </si>
  <si>
    <t>Delete the extra rows that do not contain candidate names, then save the spreadsheet before printing.</t>
  </si>
  <si>
    <t>Scrutiny sheet</t>
  </si>
  <si>
    <t>setup info</t>
  </si>
  <si>
    <t>ballot paper 3</t>
  </si>
  <si>
    <t>ballot paper 2</t>
  </si>
  <si>
    <t>sort cards</t>
  </si>
  <si>
    <t>scrutiny sheet manual</t>
  </si>
  <si>
    <t>scrutiny sheet sample</t>
  </si>
  <si>
    <t>Notes:</t>
  </si>
  <si>
    <t>Informal ballot papers:</t>
  </si>
  <si>
    <t>Votes exhausted at count</t>
  </si>
  <si>
    <t>Total votes at the end of the count</t>
  </si>
  <si>
    <t>Brown</t>
  </si>
  <si>
    <t>Green</t>
  </si>
  <si>
    <t>Blue</t>
  </si>
  <si>
    <t>White</t>
  </si>
  <si>
    <t>Black</t>
  </si>
  <si>
    <t>Purple</t>
  </si>
  <si>
    <t>Orange</t>
  </si>
  <si>
    <t>Red</t>
  </si>
  <si>
    <t>Complete the shaded boxes:</t>
  </si>
  <si>
    <t>scrutiny sheet calc</t>
  </si>
  <si>
    <t>Delete the extra rows that do not contain candidate names and adjust row sizes as appropriate.</t>
  </si>
  <si>
    <t>You may use the 'scrutiny sheet calc', which will perform all of the calculations for you, or print the 'scrutiny sheet manual' and enter the results of each count and calculate totals manually.  The 'scrutiny sheet sample' is provided to assist you.</t>
  </si>
  <si>
    <t>First preferences</t>
  </si>
  <si>
    <t>Total</t>
  </si>
  <si>
    <t>Organisation name:</t>
  </si>
  <si>
    <t>for example, directors, board, etc</t>
  </si>
  <si>
    <t>Elections template</t>
  </si>
  <si>
    <t>This spreadsheet has been set up to assist in the conduct of elections, and may be used as follows:</t>
  </si>
  <si>
    <t>Enter the organisation name, candidate names and election details into 'setup info'.  These details are used in the ballot papers and other sheets.</t>
  </si>
  <si>
    <t>Organisation logo:</t>
  </si>
  <si>
    <t>Ballot papers may be printed either 2 or 3 to an A4 page.  You should generally be able to print up to 12 candidates at 3 to a page, any more than 12 candidates will require 2 ballot papers to a page.  Select either 'ballot paper 3' (3 to a page) or 'ballot paper 2' (2 to a page).</t>
  </si>
  <si>
    <t>Year:</t>
  </si>
  <si>
    <t>for example enter 2003 for an election in 2002 for the 2003 board</t>
  </si>
  <si>
    <t>Total votes counted to continuing candidates</t>
  </si>
  <si>
    <t>Absolute majority</t>
  </si>
  <si>
    <t>excluded</t>
  </si>
  <si>
    <t>Use the 'Total votes at the end of the count' column as a balancing figure - ensuring it is the same at the end of each count.</t>
  </si>
  <si>
    <t>count 1</t>
  </si>
  <si>
    <t>Enter the number of first preference votes for each candidate and the number of informals.  The absolute majority will be calculated.  Note that informals are not included when calculating the absolute majority.</t>
  </si>
  <si>
    <t>count 2</t>
  </si>
  <si>
    <t>As no candidate has received an absolute majority, exclude the candidate with the lowest number of votes.  Enter that candidate's name in the second column, before the word 'excluded'.  Distribute White's ballot papers according to second preferences.  An</t>
  </si>
  <si>
    <t>count 3</t>
  </si>
  <si>
    <t>As two candidates are equal on the lowest number of votes, go back to the previous count at which their totals were different.  In this case, as Brown had fewer votes than Purple at the previous count, Brown is excluded.</t>
  </si>
  <si>
    <t>count 4</t>
  </si>
  <si>
    <t>Still no candidate has received an absolute majority so again exclude the candidate with the fewest number of votes.  Note that this time the absolute majority has been reduced due to the exhausted votes.</t>
  </si>
  <si>
    <t>counts 5-7</t>
  </si>
  <si>
    <t>Continue as before.</t>
  </si>
  <si>
    <t>count 8</t>
  </si>
  <si>
    <t>Blue now has an absolute majority and is declared elected.</t>
  </si>
  <si>
    <t>Number of candidates:</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</si>
</sst>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 "/>
    <numFmt numFmtId="173" formatCode="0.00000\ \ "/>
    <numFmt numFmtId="174" formatCode="0__"/>
    <numFmt numFmtId="175" formatCode="General__"/>
    <numFmt numFmtId="176" formatCode="0.##########"/>
    <numFmt numFmtId="177" formatCode="0.0000"/>
    <numFmt numFmtId="178" formatCode="0.000"/>
    <numFmt numFmtId="179" formatCode="0.00000"/>
    <numFmt numFmtId="180" formatCode="0.000\ "/>
    <numFmt numFmtId="181" formatCode="0\ "/>
    <numFmt numFmtId="182" formatCode="0.0000\ "/>
    <numFmt numFmtId="183" formatCode="0.00000\ "/>
    <numFmt numFmtId="184" formatCode="0.0\ "/>
    <numFmt numFmtId="185" formatCode="0.0000000\ "/>
    <numFmt numFmtId="186" formatCode="0.00\ "/>
    <numFmt numFmtId="187" formatCode="\(0\ \)"/>
    <numFmt numFmtId="188" formatCode=";\(0\);"/>
    <numFmt numFmtId="189" formatCode="0;\(0\)\ "/>
    <numFmt numFmtId="190" formatCode="0\ ;\(0\)\ "/>
    <numFmt numFmtId="191" formatCode="0_)\ ;\(0\)\ "/>
    <numFmt numFmtId="192" formatCode="0_)\ "/>
    <numFmt numFmtId="193" formatCode="@_)\ "/>
    <numFmt numFmtId="194" formatCode="_(@_)"/>
    <numFmt numFmtId="195" formatCode="_(0_)"/>
    <numFmt numFmtId="196" formatCode="_(0_);\(0\)"/>
    <numFmt numFmtId="197" formatCode="_(0.00\ _)"/>
    <numFmt numFmtId="198" formatCode="_(0.0000\ _)"/>
    <numFmt numFmtId="199" formatCode="???"/>
    <numFmt numFmtId="200" formatCode="_(0.0000_)"/>
    <numFmt numFmtId="201" formatCode="_(0.0000_);\(0.0000\)"/>
    <numFmt numFmtId="202" formatCode="_(0.000\ _)"/>
    <numFmt numFmtId="203" formatCode="_(0.000000\ _)"/>
    <numFmt numFmtId="204" formatCode="_(0.000000_)"/>
    <numFmt numFmtId="205" formatCode="_(0.000000_);\(0.000000\)"/>
    <numFmt numFmtId="206" formatCode="_(0.00000000\ _)"/>
    <numFmt numFmtId="207" formatCode="0.0000000"/>
    <numFmt numFmtId="208" formatCode="0.00000000"/>
    <numFmt numFmtId="209" formatCode="_(0.00000000_)"/>
    <numFmt numFmtId="210" formatCode="0.0"/>
    <numFmt numFmtId="211" formatCode="d\ mmmm\ yyyy"/>
    <numFmt numFmtId="212" formatCode="#\ ???/???"/>
  </numFmts>
  <fonts count="28">
    <font>
      <sz val="12"/>
      <name val="Arial"/>
      <family val="0"/>
    </font>
    <font>
      <sz val="10"/>
      <name val="Arial"/>
      <family val="0"/>
    </font>
    <font>
      <sz val="14"/>
      <name val="Arial"/>
      <family val="2"/>
    </font>
    <font>
      <sz val="36"/>
      <name val="Arial"/>
      <family val="2"/>
    </font>
    <font>
      <b/>
      <sz val="12"/>
      <name val="Arial"/>
      <family val="2"/>
    </font>
    <font>
      <b/>
      <sz val="16"/>
      <name val="Arial"/>
      <family val="2"/>
    </font>
    <font>
      <b/>
      <sz val="14"/>
      <name val="Arial"/>
      <family val="2"/>
    </font>
    <font>
      <sz val="16"/>
      <name val="Arial"/>
      <family val="2"/>
    </font>
    <font>
      <sz val="10"/>
      <name val="Courier New"/>
      <family val="3"/>
    </font>
    <font>
      <b/>
      <sz val="10"/>
      <name val="Arial"/>
      <family val="2"/>
    </font>
    <font>
      <sz val="10"/>
      <color indexed="9"/>
      <name val="Courier New"/>
      <family val="3"/>
    </font>
    <font>
      <sz val="6"/>
      <name val="Arial"/>
      <family val="2"/>
    </font>
    <font>
      <sz val="10"/>
      <name val="Courier"/>
      <family val="3"/>
    </font>
    <font>
      <b/>
      <sz val="7"/>
      <name val="Courier New"/>
      <family val="3"/>
    </font>
    <font>
      <sz val="8"/>
      <name val="Arial"/>
      <family val="2"/>
    </font>
    <font>
      <sz val="7"/>
      <name val="Arial"/>
      <family val="2"/>
    </font>
    <font>
      <sz val="9"/>
      <name val="Arial"/>
      <family val="2"/>
    </font>
    <font>
      <b/>
      <sz val="9"/>
      <name val="Arial"/>
      <family val="2"/>
    </font>
    <font>
      <b/>
      <sz val="12"/>
      <color indexed="9"/>
      <name val="Arial"/>
      <family val="2"/>
    </font>
    <font>
      <i/>
      <sz val="10"/>
      <name val="Arial"/>
      <family val="2"/>
    </font>
    <font>
      <b/>
      <sz val="8"/>
      <name val="Arial"/>
      <family val="2"/>
    </font>
    <font>
      <u val="single"/>
      <sz val="12"/>
      <color indexed="12"/>
      <name val="Arial"/>
      <family val="0"/>
    </font>
    <font>
      <u val="single"/>
      <sz val="8"/>
      <color indexed="12"/>
      <name val="Arial"/>
      <family val="2"/>
    </font>
    <font>
      <u val="single"/>
      <sz val="12"/>
      <color indexed="36"/>
      <name val="Arial"/>
      <family val="0"/>
    </font>
    <font>
      <b/>
      <i/>
      <sz val="10"/>
      <name val="Arial"/>
      <family val="2"/>
    </font>
    <font>
      <sz val="10"/>
      <color indexed="10"/>
      <name val="Arial"/>
      <family val="2"/>
    </font>
    <font>
      <b/>
      <sz val="9"/>
      <color indexed="10"/>
      <name val="Arial"/>
      <family val="2"/>
    </font>
    <font>
      <sz val="9"/>
      <color indexed="10"/>
      <name val="Arial"/>
      <family val="2"/>
    </font>
  </fonts>
  <fills count="5">
    <fill>
      <patternFill/>
    </fill>
    <fill>
      <patternFill patternType="gray125"/>
    </fill>
    <fill>
      <patternFill patternType="lightGray"/>
    </fill>
    <fill>
      <patternFill patternType="solid">
        <fgColor indexed="43"/>
        <bgColor indexed="64"/>
      </patternFill>
    </fill>
    <fill>
      <patternFill patternType="solid">
        <fgColor indexed="8"/>
        <bgColor indexed="64"/>
      </patternFill>
    </fill>
  </fills>
  <borders count="25">
    <border>
      <left/>
      <right/>
      <top/>
      <bottom/>
      <diagonal/>
    </border>
    <border>
      <left style="thick"/>
      <right style="thick"/>
      <top style="thick"/>
      <bottom style="thick"/>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style="thick"/>
      <top style="thin"/>
      <bottom style="thin"/>
    </border>
    <border>
      <left>
        <color indexed="63"/>
      </left>
      <right style="thick"/>
      <top style="double"/>
      <bottom>
        <color indexed="63"/>
      </bottom>
    </border>
    <border>
      <left style="thin"/>
      <right style="thin"/>
      <top style="double"/>
      <bottom style="medium"/>
    </border>
    <border>
      <left style="thin"/>
      <right style="thin"/>
      <top>
        <color indexed="63"/>
      </top>
      <bottom style="thick"/>
    </border>
    <border>
      <left style="thin"/>
      <right style="thin"/>
      <top>
        <color indexed="63"/>
      </top>
      <bottom style="thin"/>
    </border>
    <border>
      <left style="thin"/>
      <right style="thin"/>
      <top style="thin"/>
      <bottom>
        <color indexed="63"/>
      </bottom>
    </border>
    <border>
      <left style="double"/>
      <right style="double"/>
      <top style="thin"/>
      <bottom>
        <color indexed="63"/>
      </bottom>
    </border>
    <border>
      <left style="double"/>
      <right style="double"/>
      <top>
        <color indexed="63"/>
      </top>
      <bottom style="thin"/>
    </border>
    <border>
      <left style="double"/>
      <right style="double"/>
      <top style="double"/>
      <bottom>
        <color indexed="63"/>
      </bottom>
    </border>
    <border>
      <left style="thin"/>
      <right style="thin"/>
      <top>
        <color indexed="63"/>
      </top>
      <bottom>
        <color indexed="63"/>
      </bottom>
    </border>
    <border>
      <left style="double"/>
      <right style="double"/>
      <top>
        <color indexed="63"/>
      </top>
      <bottom style="double"/>
    </border>
    <border>
      <left>
        <color indexed="63"/>
      </left>
      <right style="dotted"/>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style="hair"/>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0" fillId="0" borderId="0">
      <alignment horizontal="left"/>
      <protection/>
    </xf>
    <xf numFmtId="0" fontId="5" fillId="0" borderId="0">
      <alignment vertical="center"/>
      <protection/>
    </xf>
    <xf numFmtId="0" fontId="1" fillId="0" borderId="1">
      <alignment/>
      <protection/>
    </xf>
    <xf numFmtId="0" fontId="4" fillId="0" borderId="0">
      <alignment/>
      <protection/>
    </xf>
    <xf numFmtId="0" fontId="6" fillId="0" borderId="0">
      <alignment/>
      <protection/>
    </xf>
    <xf numFmtId="0" fontId="1" fillId="0" borderId="0">
      <alignment/>
      <protection/>
    </xf>
    <xf numFmtId="0" fontId="5" fillId="0" borderId="0">
      <alignment/>
      <protection/>
    </xf>
    <xf numFmtId="0" fontId="7" fillId="0" borderId="0">
      <alignment horizontal="lef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2">
      <alignment horizontal="center" vertical="center"/>
      <protection/>
    </xf>
    <xf numFmtId="0" fontId="1" fillId="1" borderId="2">
      <alignment horizontal="center" vertical="center"/>
      <protection/>
    </xf>
    <xf numFmtId="1" fontId="4" fillId="0" borderId="2">
      <alignment horizontal="center" vertical="center"/>
      <protection/>
    </xf>
    <xf numFmtId="0" fontId="4" fillId="0" borderId="2">
      <alignment horizontal="center" vertical="center"/>
      <protection/>
    </xf>
    <xf numFmtId="172" fontId="0" fillId="0" borderId="2">
      <alignment horizontal="center" vertical="center"/>
      <protection/>
    </xf>
    <xf numFmtId="170" fontId="0" fillId="0" borderId="2">
      <alignment horizontal="center" vertical="center"/>
      <protection/>
    </xf>
    <xf numFmtId="175" fontId="8" fillId="0" borderId="2">
      <alignment horizontal="right" vertical="center"/>
      <protection locked="0"/>
    </xf>
    <xf numFmtId="0" fontId="8" fillId="2" borderId="2">
      <alignment/>
      <protection/>
    </xf>
    <xf numFmtId="175" fontId="8" fillId="0" borderId="2">
      <alignment horizontal="right" vertical="center"/>
      <protection locked="0"/>
    </xf>
    <xf numFmtId="175" fontId="8" fillId="1" borderId="2">
      <alignment horizontal="right" vertical="center"/>
      <protection/>
    </xf>
    <xf numFmtId="0" fontId="9" fillId="0" borderId="2">
      <alignment horizontal="center" vertical="center"/>
      <protection/>
    </xf>
    <xf numFmtId="175" fontId="8" fillId="0" borderId="2">
      <alignment horizontal="right" vertical="center"/>
      <protection/>
    </xf>
    <xf numFmtId="0" fontId="6" fillId="0" borderId="0">
      <alignment horizontal="centerContinuous" vertical="center"/>
      <protection/>
    </xf>
    <xf numFmtId="170" fontId="4" fillId="0" borderId="2">
      <alignment horizontal="center" vertical="center"/>
      <protection/>
    </xf>
    <xf numFmtId="173" fontId="4" fillId="0" borderId="2" applyNumberFormat="0">
      <alignment horizontal="center" vertical="center"/>
      <protection/>
    </xf>
    <xf numFmtId="173" fontId="8" fillId="0" borderId="2" applyNumberFormat="0" applyFill="0">
      <alignment horizontal="right" vertical="center"/>
      <protection/>
    </xf>
    <xf numFmtId="173" fontId="8" fillId="0" borderId="2" applyNumberFormat="0" applyFill="0">
      <alignment horizontal="right" vertical="center"/>
      <protection/>
    </xf>
    <xf numFmtId="173" fontId="8" fillId="0" borderId="2" applyNumberFormat="0">
      <alignment horizontal="right" vertical="center"/>
      <protection/>
    </xf>
    <xf numFmtId="173" fontId="10" fillId="1" borderId="2" applyNumberFormat="0">
      <alignment horizontal="right" vertical="center"/>
      <protection/>
    </xf>
    <xf numFmtId="173" fontId="8" fillId="0" borderId="2" applyNumberFormat="0">
      <alignment horizontal="right" vertical="center"/>
      <protection/>
    </xf>
    <xf numFmtId="44" fontId="0" fillId="0" borderId="0" applyFont="0" applyFill="0" applyBorder="0" applyAlignment="0" applyProtection="0"/>
    <xf numFmtId="42" fontId="0" fillId="0" borderId="0" applyFont="0" applyFill="0" applyBorder="0" applyAlignment="0" applyProtection="0"/>
    <xf numFmtId="0" fontId="1" fillId="0" borderId="3">
      <alignment horizontal="left" vertical="center"/>
      <protection/>
    </xf>
    <xf numFmtId="0" fontId="6" fillId="0" borderId="3">
      <alignment horizontal="center" vertical="center"/>
      <protection/>
    </xf>
    <xf numFmtId="0" fontId="9" fillId="0" borderId="4">
      <alignment horizontal="center" vertical="center"/>
      <protection/>
    </xf>
    <xf numFmtId="0" fontId="6" fillId="0" borderId="0">
      <alignment horizontal="centerContinuous"/>
      <protection/>
    </xf>
    <xf numFmtId="0" fontId="9" fillId="0" borderId="0">
      <alignment/>
      <protection/>
    </xf>
    <xf numFmtId="0" fontId="6" fillId="0" borderId="0">
      <alignment/>
      <protection/>
    </xf>
    <xf numFmtId="49" fontId="1" fillId="0" borderId="0">
      <alignment horizontal="left"/>
      <protection/>
    </xf>
    <xf numFmtId="0" fontId="11" fillId="0" borderId="0">
      <alignment horizontal="left" vertical="center" wrapText="1"/>
      <protection/>
    </xf>
    <xf numFmtId="0" fontId="4" fillId="0" borderId="5">
      <alignment/>
      <protection/>
    </xf>
    <xf numFmtId="0" fontId="4" fillId="0" borderId="0">
      <alignment/>
      <protection/>
    </xf>
    <xf numFmtId="0" fontId="0" fillId="0" borderId="0">
      <alignment horizontal="left"/>
      <protection/>
    </xf>
    <xf numFmtId="0" fontId="6" fillId="0" borderId="0">
      <alignment/>
      <protection/>
    </xf>
    <xf numFmtId="0" fontId="1" fillId="0" borderId="6">
      <alignment horizontal="right" vertical="center"/>
      <protection/>
    </xf>
    <xf numFmtId="0" fontId="9" fillId="0" borderId="7">
      <alignment horizontal="right" vertical="center"/>
      <protection/>
    </xf>
    <xf numFmtId="0" fontId="11" fillId="0" borderId="0">
      <alignment horizontal="left" vertical="center" wrapText="1"/>
      <protection/>
    </xf>
    <xf numFmtId="49" fontId="4" fillId="0" borderId="8">
      <alignment horizontal="right"/>
      <protection/>
    </xf>
    <xf numFmtId="0" fontId="1" fillId="0" borderId="2">
      <alignment horizontal="right" vertical="center"/>
      <protection/>
    </xf>
    <xf numFmtId="0" fontId="23" fillId="0" borderId="0" applyNumberFormat="0" applyFill="0" applyBorder="0" applyAlignment="0" applyProtection="0"/>
    <xf numFmtId="204" fontId="12" fillId="0" borderId="2" applyFont="0" applyFill="0" applyBorder="0" applyAlignment="0" applyProtection="0"/>
    <xf numFmtId="205" fontId="12" fillId="0" borderId="2" applyFont="0" applyFill="0" applyBorder="0" applyAlignment="0" applyProtection="0"/>
    <xf numFmtId="203" fontId="12" fillId="0" borderId="9" applyFont="0" applyFill="0" applyBorder="0" applyAlignment="0" applyProtection="0"/>
    <xf numFmtId="0" fontId="21"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1" fontId="9" fillId="0" borderId="10">
      <alignment horizontal="center" vertical="top"/>
      <protection/>
    </xf>
    <xf numFmtId="1" fontId="13" fillId="0" borderId="10">
      <alignment horizontal="right" vertical="top"/>
      <protection/>
    </xf>
    <xf numFmtId="1" fontId="13" fillId="0" borderId="11">
      <alignment horizontal="right" vertical="top"/>
      <protection/>
    </xf>
    <xf numFmtId="1" fontId="8" fillId="0" borderId="11" applyNumberFormat="0">
      <alignment horizontal="right" vertical="top"/>
      <protection/>
    </xf>
    <xf numFmtId="0" fontId="14" fillId="0" borderId="10">
      <alignment horizontal="left" vertical="top" wrapText="1"/>
      <protection/>
    </xf>
    <xf numFmtId="0" fontId="1" fillId="0" borderId="10">
      <alignment horizontal="left" vertical="top"/>
      <protection/>
    </xf>
    <xf numFmtId="173" fontId="8" fillId="0" borderId="10" applyNumberFormat="0">
      <alignment horizontal="right" vertical="top"/>
      <protection/>
    </xf>
    <xf numFmtId="1" fontId="9" fillId="0" borderId="9">
      <alignment horizontal="center" vertical="center"/>
      <protection/>
    </xf>
    <xf numFmtId="195" fontId="8" fillId="0" borderId="9">
      <alignment horizontal="right" vertical="center"/>
      <protection/>
    </xf>
    <xf numFmtId="195" fontId="8" fillId="0" borderId="12">
      <alignment horizontal="right" vertical="center"/>
      <protection/>
    </xf>
    <xf numFmtId="174" fontId="8" fillId="0" borderId="12" applyNumberFormat="0">
      <alignment horizontal="right" vertical="center"/>
      <protection/>
    </xf>
    <xf numFmtId="0" fontId="14" fillId="0" borderId="9">
      <alignment horizontal="left" vertical="center" wrapText="1"/>
      <protection/>
    </xf>
    <xf numFmtId="0" fontId="1" fillId="0" borderId="9">
      <alignment horizontal="left" vertical="center"/>
      <protection/>
    </xf>
    <xf numFmtId="173" fontId="8" fillId="0" borderId="9" applyNumberFormat="0">
      <alignment horizontal="right" vertical="center"/>
      <protection/>
    </xf>
    <xf numFmtId="173" fontId="8" fillId="0" borderId="9" applyNumberFormat="0">
      <alignment horizontal="right" vertical="center"/>
      <protection/>
    </xf>
    <xf numFmtId="0" fontId="9" fillId="0" borderId="2">
      <alignment horizontal="center" vertical="top" textRotation="180"/>
      <protection/>
    </xf>
    <xf numFmtId="0" fontId="14" fillId="0" borderId="9">
      <alignment horizontal="center" vertical="center" wrapText="1"/>
      <protection/>
    </xf>
    <xf numFmtId="0" fontId="1" fillId="0" borderId="13">
      <alignment/>
      <protection/>
    </xf>
    <xf numFmtId="0" fontId="1" fillId="0" borderId="10">
      <alignment/>
      <protection/>
    </xf>
    <xf numFmtId="0" fontId="14" fillId="0" borderId="9">
      <alignment horizontal="center" vertical="center" textRotation="180" wrapText="1"/>
      <protection/>
    </xf>
    <xf numFmtId="173" fontId="15" fillId="0" borderId="14" applyNumberFormat="0">
      <alignment horizontal="center" vertical="center"/>
      <protection/>
    </xf>
    <xf numFmtId="173" fontId="12" fillId="1" borderId="14" applyNumberFormat="0" applyFont="0" applyBorder="0" applyAlignment="0" applyProtection="0"/>
    <xf numFmtId="173" fontId="15" fillId="0" borderId="14" applyNumberFormat="0">
      <alignment horizontal="center" vertical="center"/>
      <protection/>
    </xf>
    <xf numFmtId="173" fontId="12" fillId="0" borderId="14" applyNumberFormat="0" applyFont="0" applyAlignment="0" applyProtection="0"/>
    <xf numFmtId="0" fontId="2" fillId="0" borderId="0">
      <alignment vertical="center"/>
      <protection/>
    </xf>
    <xf numFmtId="0" fontId="6" fillId="0" borderId="0">
      <alignment vertical="center"/>
      <protection/>
    </xf>
    <xf numFmtId="0" fontId="1" fillId="0" borderId="0">
      <alignment horizontal="left" vertical="center"/>
      <protection/>
    </xf>
    <xf numFmtId="0" fontId="9" fillId="0" borderId="0">
      <alignment vertical="center"/>
      <protection/>
    </xf>
    <xf numFmtId="0" fontId="6" fillId="0" borderId="0">
      <alignment vertical="center"/>
      <protection/>
    </xf>
    <xf numFmtId="0" fontId="14" fillId="0" borderId="0">
      <alignment/>
      <protection/>
    </xf>
    <xf numFmtId="0" fontId="14" fillId="0" borderId="0">
      <alignment horizontal="left" vertical="center"/>
      <protection/>
    </xf>
    <xf numFmtId="49" fontId="8" fillId="0" borderId="0">
      <alignment horizontal="center"/>
      <protection/>
    </xf>
    <xf numFmtId="0" fontId="8" fillId="0" borderId="0">
      <alignment horizontal="center" vertical="top"/>
      <protection/>
    </xf>
    <xf numFmtId="49" fontId="8" fillId="0" borderId="0">
      <alignment horizontal="left" vertical="center"/>
      <protection/>
    </xf>
    <xf numFmtId="49" fontId="8" fillId="0" borderId="0">
      <alignment horizontal="center" vertical="center"/>
      <protection/>
    </xf>
    <xf numFmtId="0" fontId="9" fillId="0" borderId="0">
      <alignment/>
      <protection/>
    </xf>
    <xf numFmtId="0" fontId="6" fillId="0" borderId="0">
      <alignment vertical="center"/>
      <protection/>
    </xf>
    <xf numFmtId="0" fontId="11" fillId="0" borderId="2">
      <alignment horizontal="centerContinuous" vertical="center" wrapText="1"/>
      <protection/>
    </xf>
    <xf numFmtId="0" fontId="9" fillId="0" borderId="15">
      <alignment horizontal="center" vertical="top" textRotation="180"/>
      <protection/>
    </xf>
  </cellStyleXfs>
  <cellXfs count="92">
    <xf numFmtId="0" fontId="0" fillId="0" borderId="0" xfId="0" applyAlignment="1">
      <alignment/>
    </xf>
    <xf numFmtId="0" fontId="2" fillId="0" borderId="0" xfId="71" applyFont="1" applyBorder="1" applyAlignment="1">
      <alignment horizontal="left" vertical="center" textRotation="180" wrapText="1"/>
      <protection/>
    </xf>
    <xf numFmtId="0" fontId="3" fillId="0" borderId="16" xfId="71" applyFont="1" applyBorder="1" applyAlignment="1">
      <alignment horizontal="center" vertical="center" textRotation="180" wrapText="1"/>
      <protection/>
    </xf>
    <xf numFmtId="0" fontId="1" fillId="0" borderId="0" xfId="71">
      <alignment/>
      <protection/>
    </xf>
    <xf numFmtId="0" fontId="3" fillId="0" borderId="0" xfId="71" applyFont="1" applyBorder="1" applyAlignment="1">
      <alignment horizontal="center" vertical="center" textRotation="90" wrapText="1"/>
      <protection/>
    </xf>
    <xf numFmtId="0" fontId="6" fillId="0" borderId="0" xfId="110" applyFont="1">
      <alignment vertical="center"/>
      <protection/>
    </xf>
    <xf numFmtId="0" fontId="18" fillId="0" borderId="0" xfId="0" applyFont="1" applyFill="1" applyBorder="1" applyAlignment="1">
      <alignment horizontal="center" vertical="top" wrapText="1"/>
    </xf>
    <xf numFmtId="0" fontId="4" fillId="0" borderId="0" xfId="0" applyFont="1" applyBorder="1" applyAlignment="1">
      <alignment/>
    </xf>
    <xf numFmtId="0" fontId="0" fillId="0" borderId="0" xfId="0" applyBorder="1" applyAlignment="1">
      <alignment/>
    </xf>
    <xf numFmtId="0" fontId="4" fillId="0" borderId="0" xfId="0" applyFont="1" applyAlignment="1">
      <alignment/>
    </xf>
    <xf numFmtId="0" fontId="9" fillId="0" borderId="0" xfId="0" applyFont="1" applyAlignment="1">
      <alignment/>
    </xf>
    <xf numFmtId="0" fontId="1" fillId="0" borderId="0" xfId="0" applyFont="1" applyAlignment="1">
      <alignment/>
    </xf>
    <xf numFmtId="0" fontId="1" fillId="0" borderId="0" xfId="0" applyFont="1" applyAlignment="1">
      <alignment horizontal="left"/>
    </xf>
    <xf numFmtId="0" fontId="18" fillId="0" borderId="0" xfId="0" applyFont="1" applyFill="1" applyBorder="1" applyAlignment="1">
      <alignment horizontal="left" vertical="top" wrapText="1"/>
    </xf>
    <xf numFmtId="0" fontId="4" fillId="0" borderId="0" xfId="0" applyFont="1" applyBorder="1" applyAlignment="1">
      <alignment horizontal="left"/>
    </xf>
    <xf numFmtId="0" fontId="0" fillId="0" borderId="0" xfId="0" applyBorder="1" applyAlignment="1">
      <alignment horizontal="left"/>
    </xf>
    <xf numFmtId="0" fontId="7" fillId="0" borderId="0" xfId="0" applyFont="1" applyAlignment="1">
      <alignment/>
    </xf>
    <xf numFmtId="0" fontId="2" fillId="0" borderId="0" xfId="0" applyFont="1" applyAlignment="1">
      <alignment/>
    </xf>
    <xf numFmtId="0" fontId="19" fillId="0" borderId="0" xfId="0" applyFont="1" applyAlignment="1">
      <alignment/>
    </xf>
    <xf numFmtId="0" fontId="20" fillId="0" borderId="0" xfId="0" applyFont="1" applyAlignment="1">
      <alignment vertical="top" wrapText="1"/>
    </xf>
    <xf numFmtId="0" fontId="14" fillId="0" borderId="0" xfId="0" applyFont="1" applyAlignment="1">
      <alignment vertical="top" wrapText="1"/>
    </xf>
    <xf numFmtId="0" fontId="14" fillId="0" borderId="0" xfId="0" applyFont="1" applyAlignment="1">
      <alignment/>
    </xf>
    <xf numFmtId="0" fontId="22" fillId="0" borderId="0" xfId="70" applyFont="1" applyAlignment="1">
      <alignment vertical="top" wrapText="1"/>
    </xf>
    <xf numFmtId="0" fontId="1" fillId="0" borderId="0" xfId="0" applyFont="1" applyAlignment="1" applyProtection="1">
      <alignment horizontal="left"/>
      <protection/>
    </xf>
    <xf numFmtId="0" fontId="24" fillId="0" borderId="0" xfId="0" applyFont="1" applyAlignment="1">
      <alignment/>
    </xf>
    <xf numFmtId="0" fontId="1" fillId="3" borderId="2" xfId="0" applyFont="1" applyFill="1" applyBorder="1" applyAlignment="1" applyProtection="1">
      <alignment horizontal="left"/>
      <protection locked="0"/>
    </xf>
    <xf numFmtId="0" fontId="9" fillId="0" borderId="0" xfId="0" applyFont="1" applyAlignment="1" applyProtection="1">
      <alignment horizontal="left"/>
      <protection/>
    </xf>
    <xf numFmtId="0" fontId="6" fillId="0" borderId="0" xfId="110" applyFont="1" applyProtection="1">
      <alignment vertical="center"/>
      <protection/>
    </xf>
    <xf numFmtId="211" fontId="1" fillId="0" borderId="0" xfId="72" applyNumberFormat="1" applyFont="1" applyAlignment="1" applyProtection="1">
      <alignment horizontal="right"/>
      <protection/>
    </xf>
    <xf numFmtId="0" fontId="1" fillId="0" borderId="0" xfId="72" applyFont="1" applyProtection="1">
      <alignment/>
      <protection/>
    </xf>
    <xf numFmtId="0" fontId="1" fillId="0" borderId="0" xfId="0" applyFont="1" applyFill="1" applyBorder="1" applyAlignment="1" applyProtection="1">
      <alignment horizontal="left"/>
      <protection locked="0"/>
    </xf>
    <xf numFmtId="49" fontId="9" fillId="0" borderId="17" xfId="89" applyNumberFormat="1" applyFont="1" applyBorder="1" applyAlignment="1" applyProtection="1">
      <alignment horizontal="center" vertical="top" textRotation="180" wrapText="1"/>
      <protection/>
    </xf>
    <xf numFmtId="0" fontId="9" fillId="0" borderId="2" xfId="89" applyFont="1" applyBorder="1" applyAlignment="1" applyProtection="1">
      <alignment horizontal="center" vertical="top" textRotation="180" wrapText="1"/>
      <protection/>
    </xf>
    <xf numFmtId="0" fontId="1" fillId="0" borderId="2" xfId="89" applyFont="1" applyBorder="1" applyAlignment="1" applyProtection="1">
      <alignment horizontal="center" vertical="top" textRotation="180" wrapText="1"/>
      <protection/>
    </xf>
    <xf numFmtId="0" fontId="1" fillId="0" borderId="0" xfId="72" applyFont="1" applyAlignment="1" applyProtection="1">
      <alignment vertical="top"/>
      <protection/>
    </xf>
    <xf numFmtId="0" fontId="1" fillId="0" borderId="0" xfId="72" applyFont="1" applyBorder="1" applyAlignment="1" applyProtection="1">
      <alignment horizontal="left" vertical="top" wrapText="1"/>
      <protection/>
    </xf>
    <xf numFmtId="0" fontId="1" fillId="0" borderId="0" xfId="72" applyFont="1" applyAlignment="1" applyProtection="1">
      <alignment horizontal="left" vertical="top"/>
      <protection/>
    </xf>
    <xf numFmtId="0" fontId="9" fillId="0" borderId="0" xfId="0" applyFont="1" applyAlignment="1">
      <alignment vertical="center"/>
    </xf>
    <xf numFmtId="0" fontId="6" fillId="0" borderId="0" xfId="110" applyFont="1" applyBorder="1" applyAlignment="1" applyProtection="1">
      <alignment horizontal="right" vertical="center"/>
      <protection/>
    </xf>
    <xf numFmtId="0" fontId="6" fillId="0" borderId="0" xfId="110" applyFont="1" applyAlignment="1" applyProtection="1">
      <alignment horizontal="center" vertical="center"/>
      <protection/>
    </xf>
    <xf numFmtId="0" fontId="25" fillId="0" borderId="0" xfId="72" applyFont="1" applyProtection="1">
      <alignment/>
      <protection/>
    </xf>
    <xf numFmtId="0" fontId="16" fillId="0" borderId="0" xfId="110" applyFont="1" applyBorder="1" applyAlignment="1" applyProtection="1">
      <alignment horizontal="right" vertical="center"/>
      <protection/>
    </xf>
    <xf numFmtId="0" fontId="16" fillId="0" borderId="0" xfId="110" applyFont="1" applyBorder="1" applyAlignment="1" applyProtection="1">
      <alignment horizontal="left" vertical="center"/>
      <protection locked="0"/>
    </xf>
    <xf numFmtId="0" fontId="1" fillId="0" borderId="2" xfId="93" applyFont="1" applyBorder="1" applyAlignment="1" applyProtection="1">
      <alignment horizontal="center" vertical="center" textRotation="180" wrapText="1"/>
      <protection/>
    </xf>
    <xf numFmtId="0" fontId="9" fillId="0" borderId="2" xfId="89" applyBorder="1" applyAlignment="1" applyProtection="1">
      <alignment horizontal="center" vertical="top" textRotation="180" wrapText="1"/>
      <protection/>
    </xf>
    <xf numFmtId="0" fontId="25" fillId="0" borderId="2" xfId="89" applyFont="1" applyBorder="1" applyAlignment="1" applyProtection="1">
      <alignment horizontal="center" vertical="top" textRotation="180" wrapText="1"/>
      <protection/>
    </xf>
    <xf numFmtId="1" fontId="17" fillId="0" borderId="10" xfId="74" applyFont="1" applyAlignment="1" applyProtection="1">
      <alignment horizontal="center" vertical="top"/>
      <protection/>
    </xf>
    <xf numFmtId="0" fontId="16" fillId="0" borderId="18" xfId="79" applyFont="1" applyBorder="1" applyAlignment="1" applyProtection="1">
      <alignment horizontal="right" vertical="top"/>
      <protection/>
    </xf>
    <xf numFmtId="0" fontId="16" fillId="0" borderId="0" xfId="72" applyFont="1" applyProtection="1">
      <alignment/>
      <protection/>
    </xf>
    <xf numFmtId="1" fontId="17" fillId="0" borderId="10" xfId="75" applyNumberFormat="1" applyFont="1" applyProtection="1">
      <alignment horizontal="right" vertical="top"/>
      <protection/>
    </xf>
    <xf numFmtId="1" fontId="26" fillId="0" borderId="10" xfId="75" applyNumberFormat="1" applyFont="1" applyProtection="1">
      <alignment horizontal="right" vertical="top"/>
      <protection/>
    </xf>
    <xf numFmtId="1" fontId="17" fillId="0" borderId="9" xfId="81" applyFont="1" applyAlignment="1" applyProtection="1">
      <alignment horizontal="center" vertical="center"/>
      <protection/>
    </xf>
    <xf numFmtId="1" fontId="16" fillId="0" borderId="9" xfId="82" applyNumberFormat="1" applyFont="1" applyProtection="1">
      <alignment horizontal="right" vertical="center"/>
      <protection locked="0"/>
    </xf>
    <xf numFmtId="1" fontId="16" fillId="0" borderId="9" xfId="82" applyNumberFormat="1" applyFont="1" applyProtection="1">
      <alignment horizontal="right" vertical="center"/>
      <protection/>
    </xf>
    <xf numFmtId="1" fontId="27" fillId="0" borderId="9" xfId="82" applyNumberFormat="1" applyFont="1" applyProtection="1">
      <alignment horizontal="right" vertical="center"/>
      <protection/>
    </xf>
    <xf numFmtId="0" fontId="16" fillId="0" borderId="19" xfId="72" applyFont="1" applyBorder="1" applyAlignment="1" applyProtection="1">
      <alignment horizontal="right"/>
      <protection/>
    </xf>
    <xf numFmtId="0" fontId="17" fillId="0" borderId="0" xfId="72" applyFont="1" applyAlignment="1" applyProtection="1">
      <alignment horizontal="right"/>
      <protection/>
    </xf>
    <xf numFmtId="1" fontId="26" fillId="0" borderId="10" xfId="82" applyNumberFormat="1" applyFont="1" applyBorder="1" applyProtection="1">
      <alignment horizontal="right" vertical="center"/>
      <protection/>
    </xf>
    <xf numFmtId="0" fontId="16" fillId="0" borderId="18" xfId="79" applyFont="1" applyBorder="1" applyAlignment="1" applyProtection="1">
      <alignment horizontal="right" vertical="top"/>
      <protection locked="0"/>
    </xf>
    <xf numFmtId="0" fontId="16" fillId="0" borderId="20" xfId="72" applyFont="1" applyBorder="1" applyAlignment="1" applyProtection="1">
      <alignment horizontal="right"/>
      <protection/>
    </xf>
    <xf numFmtId="0" fontId="1" fillId="0" borderId="0" xfId="72" applyFont="1" applyAlignment="1" applyProtection="1">
      <alignment horizontal="center"/>
      <protection/>
    </xf>
    <xf numFmtId="0" fontId="1" fillId="0" borderId="0" xfId="72" applyFont="1" applyBorder="1" applyAlignment="1" applyProtection="1">
      <alignment horizontal="right"/>
      <protection/>
    </xf>
    <xf numFmtId="0" fontId="0" fillId="0" borderId="0" xfId="0" applyAlignment="1" applyProtection="1">
      <alignment/>
      <protection/>
    </xf>
    <xf numFmtId="0" fontId="16" fillId="0" borderId="0" xfId="110" applyFont="1" applyBorder="1" applyAlignment="1" applyProtection="1">
      <alignment horizontal="left" vertical="center"/>
      <protection/>
    </xf>
    <xf numFmtId="1" fontId="17" fillId="0" borderId="21" xfId="75" applyNumberFormat="1" applyFont="1" applyBorder="1" applyProtection="1">
      <alignment horizontal="right" vertical="top"/>
      <protection/>
    </xf>
    <xf numFmtId="1" fontId="26" fillId="0" borderId="21" xfId="82" applyNumberFormat="1" applyFont="1" applyBorder="1" applyProtection="1">
      <alignment horizontal="right" vertical="center"/>
      <protection/>
    </xf>
    <xf numFmtId="0" fontId="6" fillId="0" borderId="0" xfId="110" applyFont="1" applyAlignment="1" applyProtection="1">
      <alignment horizontal="left" vertical="center"/>
      <protection/>
    </xf>
    <xf numFmtId="1" fontId="16" fillId="0" borderId="14" xfId="94" applyNumberFormat="1" applyFont="1" applyAlignment="1" applyProtection="1">
      <alignment horizontal="right" vertical="center"/>
      <protection/>
    </xf>
    <xf numFmtId="1" fontId="16" fillId="0" borderId="14" xfId="94" applyNumberFormat="1" applyFont="1" applyProtection="1">
      <alignment horizontal="center" vertical="center"/>
      <protection/>
    </xf>
    <xf numFmtId="0" fontId="9" fillId="0" borderId="0" xfId="72" applyFont="1" applyAlignment="1" applyProtection="1">
      <alignment horizontal="left" vertical="top"/>
      <protection/>
    </xf>
    <xf numFmtId="0" fontId="1" fillId="0" borderId="0" xfId="72" applyFont="1" applyBorder="1" applyAlignment="1" applyProtection="1">
      <alignment horizontal="right" vertical="top"/>
      <protection/>
    </xf>
    <xf numFmtId="0" fontId="25" fillId="0" borderId="0" xfId="72" applyFont="1" applyAlignment="1" applyProtection="1">
      <alignment vertical="top"/>
      <protection/>
    </xf>
    <xf numFmtId="0" fontId="1" fillId="0" borderId="0" xfId="72" applyFont="1" applyAlignment="1" applyProtection="1">
      <alignment horizontal="center" vertical="top"/>
      <protection/>
    </xf>
    <xf numFmtId="0" fontId="25" fillId="0" borderId="0" xfId="72" applyFont="1" applyBorder="1" applyAlignment="1" applyProtection="1">
      <alignment horizontal="left" vertical="top" wrapText="1"/>
      <protection/>
    </xf>
    <xf numFmtId="0" fontId="1" fillId="0" borderId="0" xfId="72" applyFont="1" applyAlignment="1" applyProtection="1">
      <alignment horizontal="left" vertical="top" wrapText="1"/>
      <protection/>
    </xf>
    <xf numFmtId="0" fontId="25" fillId="0" borderId="0" xfId="72" applyFont="1" applyAlignment="1" applyProtection="1">
      <alignment horizontal="left" vertical="top"/>
      <protection/>
    </xf>
    <xf numFmtId="16" fontId="1" fillId="0" borderId="0" xfId="72" applyNumberFormat="1" applyFont="1" applyAlignment="1" applyProtection="1">
      <alignment horizontal="left" vertical="top" wrapText="1"/>
      <protection/>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8" fillId="4" borderId="0" xfId="0" applyFont="1" applyFill="1" applyBorder="1" applyAlignment="1">
      <alignment horizontal="center" vertical="top" wrapText="1"/>
    </xf>
    <xf numFmtId="0" fontId="17" fillId="0" borderId="19" xfId="79" applyFont="1" applyBorder="1" applyAlignment="1" applyProtection="1">
      <alignment horizontal="right" vertical="top"/>
      <protection/>
    </xf>
    <xf numFmtId="0" fontId="17" fillId="0" borderId="22" xfId="79" applyFont="1" applyBorder="1" applyAlignment="1" applyProtection="1">
      <alignment horizontal="right" vertical="top"/>
      <protection/>
    </xf>
    <xf numFmtId="211" fontId="1" fillId="0" borderId="0" xfId="72" applyNumberFormat="1" applyFont="1" applyAlignment="1" applyProtection="1">
      <alignment horizontal="right"/>
      <protection/>
    </xf>
    <xf numFmtId="0" fontId="16" fillId="0" borderId="0" xfId="110" applyFont="1" applyBorder="1" applyAlignment="1" applyProtection="1">
      <alignment horizontal="right" vertical="center"/>
      <protection/>
    </xf>
    <xf numFmtId="0" fontId="16" fillId="0" borderId="23" xfId="90" applyFont="1" applyBorder="1" applyAlignment="1" applyProtection="1">
      <alignment horizontal="right" vertical="center" wrapText="1"/>
      <protection/>
    </xf>
    <xf numFmtId="0" fontId="16" fillId="0" borderId="17" xfId="90" applyFont="1" applyBorder="1" applyAlignment="1" applyProtection="1">
      <alignment horizontal="right" vertical="center" wrapText="1"/>
      <protection/>
    </xf>
    <xf numFmtId="0" fontId="16" fillId="0" borderId="24" xfId="86" applyFont="1" applyBorder="1" applyAlignment="1" applyProtection="1">
      <alignment horizontal="right" vertical="center"/>
      <protection/>
    </xf>
    <xf numFmtId="0" fontId="16" fillId="0" borderId="20" xfId="86" applyFont="1" applyBorder="1" applyAlignment="1" applyProtection="1">
      <alignment horizontal="right" vertical="center"/>
      <protection/>
    </xf>
    <xf numFmtId="0" fontId="1" fillId="0" borderId="0" xfId="72" applyFont="1" applyBorder="1" applyAlignment="1" applyProtection="1">
      <alignment horizontal="left" vertical="top" wrapText="1"/>
      <protection/>
    </xf>
    <xf numFmtId="0" fontId="16" fillId="0" borderId="19" xfId="79" applyFont="1" applyBorder="1" applyAlignment="1" applyProtection="1">
      <alignment horizontal="right" vertical="top"/>
      <protection/>
    </xf>
    <xf numFmtId="0" fontId="16" fillId="0" borderId="22" xfId="79" applyFont="1" applyBorder="1" applyAlignment="1" applyProtection="1">
      <alignment horizontal="right" vertical="top"/>
      <protection/>
    </xf>
  </cellXfs>
  <cellStyles count="99">
    <cellStyle name="Normal" xfId="0"/>
    <cellStyle name="ccshFromText" xfId="15"/>
    <cellStyle name="ccshFromValue" xfId="16"/>
    <cellStyle name="ccshPapersText" xfId="17"/>
    <cellStyle name="ccshPapersValue" xfId="18"/>
    <cellStyle name="ccshText" xfId="19"/>
    <cellStyle name="ccshTitleText" xfId="20"/>
    <cellStyle name="ccshTitleValue" xfId="21"/>
    <cellStyle name="ccshToText" xfId="22"/>
    <cellStyle name="ccshToValue" xfId="23"/>
    <cellStyle name="ccshValue" xfId="24"/>
    <cellStyle name="Comma" xfId="25"/>
    <cellStyle name="Comma [0]" xfId="26"/>
    <cellStyle name="cssCandidateText" xfId="27"/>
    <cellStyle name="cssCandidateTextE" xfId="28"/>
    <cellStyle name="cssCountInfoNumber" xfId="29"/>
    <cellStyle name="cssCountInfoText" xfId="30"/>
    <cellStyle name="cssExhaustText" xfId="31"/>
    <cellStyle name="cssLossText" xfId="32"/>
    <cellStyle name="cssPapersExhaustNumber" xfId="33"/>
    <cellStyle name="cssPapersLossNumber" xfId="34"/>
    <cellStyle name="cssPapersNumber" xfId="35"/>
    <cellStyle name="cssPapersNumberE" xfId="36"/>
    <cellStyle name="cssPapersText" xfId="37"/>
    <cellStyle name="cssPapersTotalNumber" xfId="38"/>
    <cellStyle name="cssTitle" xfId="39"/>
    <cellStyle name="cssTotalText" xfId="40"/>
    <cellStyle name="cssTransferValueNumber" xfId="41"/>
    <cellStyle name="cssVotesExhaustNumber" xfId="42"/>
    <cellStyle name="cssVotesLossNumber" xfId="43"/>
    <cellStyle name="cssVotesNumber" xfId="44"/>
    <cellStyle name="cssVotesNumberE" xfId="45"/>
    <cellStyle name="cssVotesTotalNumber" xfId="46"/>
    <cellStyle name="Currency" xfId="47"/>
    <cellStyle name="Currency [0]" xfId="48"/>
    <cellStyle name="ersCandidate" xfId="49"/>
    <cellStyle name="ersColumn1Text" xfId="50"/>
    <cellStyle name="ersColumn2Text" xfId="51"/>
    <cellStyle name="ersTitle" xfId="52"/>
    <cellStyle name="esshText" xfId="53"/>
    <cellStyle name="esshTitle" xfId="54"/>
    <cellStyle name="esshValue" xfId="55"/>
    <cellStyle name="evsshCountHeadingText" xfId="56"/>
    <cellStyle name="evsshCountHeadingValue" xfId="57"/>
    <cellStyle name="evsshHeadingText" xfId="58"/>
    <cellStyle name="evsshHeadingValue" xfId="59"/>
    <cellStyle name="evsshTitle" xfId="60"/>
    <cellStyle name="evsshTotalText" xfId="61"/>
    <cellStyle name="evsshTotalValue" xfId="62"/>
    <cellStyle name="evsshTVHeadingText" xfId="63"/>
    <cellStyle name="evsshTVHeadingValue" xfId="64"/>
    <cellStyle name="evsshValue" xfId="65"/>
    <cellStyle name="Followed Hyperlink" xfId="66"/>
    <cellStyle name="hcQuotaVote1" xfId="67"/>
    <cellStyle name="hcQuotaVote2" xfId="68"/>
    <cellStyle name="hcTransferValue" xfId="69"/>
    <cellStyle name="Hyperlink" xfId="70"/>
    <cellStyle name="Normal_COUNTCRD" xfId="71"/>
    <cellStyle name="Normal_SCRUTINY" xfId="72"/>
    <cellStyle name="Percent" xfId="73"/>
    <cellStyle name="ssC1Count" xfId="74"/>
    <cellStyle name="ssC1Paper" xfId="75"/>
    <cellStyle name="ssC1PartyTotalsPaper" xfId="76"/>
    <cellStyle name="ssC1PartyTotalsVote" xfId="77"/>
    <cellStyle name="ssC1Remark" xfId="78"/>
    <cellStyle name="ssC1Text" xfId="79"/>
    <cellStyle name="ssC1Vote" xfId="80"/>
    <cellStyle name="ssC2Count" xfId="81"/>
    <cellStyle name="ssC2Paper" xfId="82"/>
    <cellStyle name="ssC2PartyTotalsPaper" xfId="83"/>
    <cellStyle name="ssC2PartyTotalsVote" xfId="84"/>
    <cellStyle name="ssC2Remark" xfId="85"/>
    <cellStyle name="ssC2Text" xfId="86"/>
    <cellStyle name="ssC2TransferValue" xfId="87"/>
    <cellStyle name="ssC2Vote" xfId="88"/>
    <cellStyle name="ssCandidateText" xfId="89"/>
    <cellStyle name="ssColumnHText" xfId="90"/>
    <cellStyle name="ssColumnTPartyTotalsText" xfId="91"/>
    <cellStyle name="ssColumnTText" xfId="92"/>
    <cellStyle name="ssColumnVText" xfId="93"/>
    <cellStyle name="ssElectedPaper" xfId="94"/>
    <cellStyle name="ssElectedVote" xfId="95"/>
    <cellStyle name="ssExcludedPaper" xfId="96"/>
    <cellStyle name="ssExcludedVote" xfId="97"/>
    <cellStyle name="ssH1ElectionName" xfId="98"/>
    <cellStyle name="ssH1Title" xfId="99"/>
    <cellStyle name="ssH2Text" xfId="100"/>
    <cellStyle name="ssH3Text" xfId="101"/>
    <cellStyle name="ssHElectionName" xfId="102"/>
    <cellStyle name="ssHFormalPapers" xfId="103"/>
    <cellStyle name="ssHQuota1" xfId="104"/>
    <cellStyle name="ssHQuota2" xfId="105"/>
    <cellStyle name="ssHQuota3" xfId="106"/>
    <cellStyle name="ssHQuota4" xfId="107"/>
    <cellStyle name="ssHQuota5" xfId="108"/>
    <cellStyle name="ssHTableHeading" xfId="109"/>
    <cellStyle name="ssHTitle" xfId="110"/>
    <cellStyle name="ssPartyText" xfId="111"/>
    <cellStyle name="ssPartyTotalsText"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19</xdr:row>
      <xdr:rowOff>133350</xdr:rowOff>
    </xdr:from>
    <xdr:to>
      <xdr:col>0</xdr:col>
      <xdr:colOff>485775</xdr:colOff>
      <xdr:row>21</xdr:row>
      <xdr:rowOff>38100</xdr:rowOff>
    </xdr:to>
    <xdr:sp>
      <xdr:nvSpPr>
        <xdr:cNvPr id="1" name="Rectangle 8"/>
        <xdr:cNvSpPr>
          <a:spLocks/>
        </xdr:cNvSpPr>
      </xdr:nvSpPr>
      <xdr:spPr>
        <a:xfrm>
          <a:off x="180975" y="5095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21</xdr:row>
      <xdr:rowOff>133350</xdr:rowOff>
    </xdr:from>
    <xdr:to>
      <xdr:col>0</xdr:col>
      <xdr:colOff>485775</xdr:colOff>
      <xdr:row>23</xdr:row>
      <xdr:rowOff>38100</xdr:rowOff>
    </xdr:to>
    <xdr:sp>
      <xdr:nvSpPr>
        <xdr:cNvPr id="2" name="Rectangle 9"/>
        <xdr:cNvSpPr>
          <a:spLocks/>
        </xdr:cNvSpPr>
      </xdr:nvSpPr>
      <xdr:spPr>
        <a:xfrm>
          <a:off x="180975" y="5476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23</xdr:row>
      <xdr:rowOff>133350</xdr:rowOff>
    </xdr:from>
    <xdr:to>
      <xdr:col>0</xdr:col>
      <xdr:colOff>485775</xdr:colOff>
      <xdr:row>25</xdr:row>
      <xdr:rowOff>38100</xdr:rowOff>
    </xdr:to>
    <xdr:sp>
      <xdr:nvSpPr>
        <xdr:cNvPr id="3" name="Rectangle 10"/>
        <xdr:cNvSpPr>
          <a:spLocks/>
        </xdr:cNvSpPr>
      </xdr:nvSpPr>
      <xdr:spPr>
        <a:xfrm>
          <a:off x="180975" y="5857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25</xdr:row>
      <xdr:rowOff>133350</xdr:rowOff>
    </xdr:from>
    <xdr:to>
      <xdr:col>0</xdr:col>
      <xdr:colOff>485775</xdr:colOff>
      <xdr:row>27</xdr:row>
      <xdr:rowOff>38100</xdr:rowOff>
    </xdr:to>
    <xdr:sp>
      <xdr:nvSpPr>
        <xdr:cNvPr id="4" name="Rectangle 11"/>
        <xdr:cNvSpPr>
          <a:spLocks/>
        </xdr:cNvSpPr>
      </xdr:nvSpPr>
      <xdr:spPr>
        <a:xfrm>
          <a:off x="180975" y="6238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27</xdr:row>
      <xdr:rowOff>133350</xdr:rowOff>
    </xdr:from>
    <xdr:to>
      <xdr:col>0</xdr:col>
      <xdr:colOff>485775</xdr:colOff>
      <xdr:row>29</xdr:row>
      <xdr:rowOff>38100</xdr:rowOff>
    </xdr:to>
    <xdr:sp>
      <xdr:nvSpPr>
        <xdr:cNvPr id="5" name="Rectangle 12"/>
        <xdr:cNvSpPr>
          <a:spLocks/>
        </xdr:cNvSpPr>
      </xdr:nvSpPr>
      <xdr:spPr>
        <a:xfrm>
          <a:off x="180975" y="6619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5</xdr:row>
      <xdr:rowOff>142875</xdr:rowOff>
    </xdr:from>
    <xdr:to>
      <xdr:col>0</xdr:col>
      <xdr:colOff>485775</xdr:colOff>
      <xdr:row>7</xdr:row>
      <xdr:rowOff>47625</xdr:rowOff>
    </xdr:to>
    <xdr:sp>
      <xdr:nvSpPr>
        <xdr:cNvPr id="6" name="Rectangle 26"/>
        <xdr:cNvSpPr>
          <a:spLocks/>
        </xdr:cNvSpPr>
      </xdr:nvSpPr>
      <xdr:spPr>
        <a:xfrm>
          <a:off x="180975" y="2438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7</xdr:row>
      <xdr:rowOff>142875</xdr:rowOff>
    </xdr:from>
    <xdr:to>
      <xdr:col>0</xdr:col>
      <xdr:colOff>485775</xdr:colOff>
      <xdr:row>9</xdr:row>
      <xdr:rowOff>47625</xdr:rowOff>
    </xdr:to>
    <xdr:sp>
      <xdr:nvSpPr>
        <xdr:cNvPr id="7" name="Rectangle 27"/>
        <xdr:cNvSpPr>
          <a:spLocks/>
        </xdr:cNvSpPr>
      </xdr:nvSpPr>
      <xdr:spPr>
        <a:xfrm>
          <a:off x="180975" y="2819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9</xdr:row>
      <xdr:rowOff>142875</xdr:rowOff>
    </xdr:from>
    <xdr:to>
      <xdr:col>0</xdr:col>
      <xdr:colOff>485775</xdr:colOff>
      <xdr:row>11</xdr:row>
      <xdr:rowOff>47625</xdr:rowOff>
    </xdr:to>
    <xdr:sp>
      <xdr:nvSpPr>
        <xdr:cNvPr id="8" name="Rectangle 28"/>
        <xdr:cNvSpPr>
          <a:spLocks/>
        </xdr:cNvSpPr>
      </xdr:nvSpPr>
      <xdr:spPr>
        <a:xfrm>
          <a:off x="180975" y="3200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11</xdr:row>
      <xdr:rowOff>142875</xdr:rowOff>
    </xdr:from>
    <xdr:to>
      <xdr:col>0</xdr:col>
      <xdr:colOff>485775</xdr:colOff>
      <xdr:row>13</xdr:row>
      <xdr:rowOff>47625</xdr:rowOff>
    </xdr:to>
    <xdr:sp>
      <xdr:nvSpPr>
        <xdr:cNvPr id="9" name="Rectangle 29"/>
        <xdr:cNvSpPr>
          <a:spLocks/>
        </xdr:cNvSpPr>
      </xdr:nvSpPr>
      <xdr:spPr>
        <a:xfrm>
          <a:off x="180975" y="3581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13</xdr:row>
      <xdr:rowOff>142875</xdr:rowOff>
    </xdr:from>
    <xdr:to>
      <xdr:col>0</xdr:col>
      <xdr:colOff>485775</xdr:colOff>
      <xdr:row>15</xdr:row>
      <xdr:rowOff>47625</xdr:rowOff>
    </xdr:to>
    <xdr:sp>
      <xdr:nvSpPr>
        <xdr:cNvPr id="10" name="Rectangle 30"/>
        <xdr:cNvSpPr>
          <a:spLocks/>
        </xdr:cNvSpPr>
      </xdr:nvSpPr>
      <xdr:spPr>
        <a:xfrm>
          <a:off x="180975" y="3962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15</xdr:row>
      <xdr:rowOff>142875</xdr:rowOff>
    </xdr:from>
    <xdr:to>
      <xdr:col>0</xdr:col>
      <xdr:colOff>485775</xdr:colOff>
      <xdr:row>17</xdr:row>
      <xdr:rowOff>47625</xdr:rowOff>
    </xdr:to>
    <xdr:sp>
      <xdr:nvSpPr>
        <xdr:cNvPr id="11" name="Rectangle 31"/>
        <xdr:cNvSpPr>
          <a:spLocks/>
        </xdr:cNvSpPr>
      </xdr:nvSpPr>
      <xdr:spPr>
        <a:xfrm>
          <a:off x="180975" y="4343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17</xdr:row>
      <xdr:rowOff>142875</xdr:rowOff>
    </xdr:from>
    <xdr:to>
      <xdr:col>0</xdr:col>
      <xdr:colOff>485775</xdr:colOff>
      <xdr:row>19</xdr:row>
      <xdr:rowOff>47625</xdr:rowOff>
    </xdr:to>
    <xdr:sp>
      <xdr:nvSpPr>
        <xdr:cNvPr id="12" name="Rectangle 32"/>
        <xdr:cNvSpPr>
          <a:spLocks/>
        </xdr:cNvSpPr>
      </xdr:nvSpPr>
      <xdr:spPr>
        <a:xfrm>
          <a:off x="180975" y="4724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19</xdr:row>
      <xdr:rowOff>133350</xdr:rowOff>
    </xdr:from>
    <xdr:to>
      <xdr:col>3</xdr:col>
      <xdr:colOff>485775</xdr:colOff>
      <xdr:row>21</xdr:row>
      <xdr:rowOff>38100</xdr:rowOff>
    </xdr:to>
    <xdr:sp>
      <xdr:nvSpPr>
        <xdr:cNvPr id="13" name="Rectangle 33"/>
        <xdr:cNvSpPr>
          <a:spLocks/>
        </xdr:cNvSpPr>
      </xdr:nvSpPr>
      <xdr:spPr>
        <a:xfrm>
          <a:off x="3476625" y="5095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21</xdr:row>
      <xdr:rowOff>133350</xdr:rowOff>
    </xdr:from>
    <xdr:to>
      <xdr:col>3</xdr:col>
      <xdr:colOff>485775</xdr:colOff>
      <xdr:row>23</xdr:row>
      <xdr:rowOff>38100</xdr:rowOff>
    </xdr:to>
    <xdr:sp>
      <xdr:nvSpPr>
        <xdr:cNvPr id="14" name="Rectangle 34"/>
        <xdr:cNvSpPr>
          <a:spLocks/>
        </xdr:cNvSpPr>
      </xdr:nvSpPr>
      <xdr:spPr>
        <a:xfrm>
          <a:off x="3476625" y="5476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23</xdr:row>
      <xdr:rowOff>133350</xdr:rowOff>
    </xdr:from>
    <xdr:to>
      <xdr:col>3</xdr:col>
      <xdr:colOff>485775</xdr:colOff>
      <xdr:row>25</xdr:row>
      <xdr:rowOff>38100</xdr:rowOff>
    </xdr:to>
    <xdr:sp>
      <xdr:nvSpPr>
        <xdr:cNvPr id="15" name="Rectangle 35"/>
        <xdr:cNvSpPr>
          <a:spLocks/>
        </xdr:cNvSpPr>
      </xdr:nvSpPr>
      <xdr:spPr>
        <a:xfrm>
          <a:off x="3476625" y="5857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25</xdr:row>
      <xdr:rowOff>133350</xdr:rowOff>
    </xdr:from>
    <xdr:to>
      <xdr:col>3</xdr:col>
      <xdr:colOff>485775</xdr:colOff>
      <xdr:row>27</xdr:row>
      <xdr:rowOff>38100</xdr:rowOff>
    </xdr:to>
    <xdr:sp>
      <xdr:nvSpPr>
        <xdr:cNvPr id="16" name="Rectangle 36"/>
        <xdr:cNvSpPr>
          <a:spLocks/>
        </xdr:cNvSpPr>
      </xdr:nvSpPr>
      <xdr:spPr>
        <a:xfrm>
          <a:off x="3476625" y="6238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27</xdr:row>
      <xdr:rowOff>133350</xdr:rowOff>
    </xdr:from>
    <xdr:to>
      <xdr:col>3</xdr:col>
      <xdr:colOff>485775</xdr:colOff>
      <xdr:row>29</xdr:row>
      <xdr:rowOff>38100</xdr:rowOff>
    </xdr:to>
    <xdr:sp>
      <xdr:nvSpPr>
        <xdr:cNvPr id="17" name="Rectangle 37"/>
        <xdr:cNvSpPr>
          <a:spLocks/>
        </xdr:cNvSpPr>
      </xdr:nvSpPr>
      <xdr:spPr>
        <a:xfrm>
          <a:off x="3476625" y="6619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xdr:row>
      <xdr:rowOff>142875</xdr:rowOff>
    </xdr:from>
    <xdr:to>
      <xdr:col>3</xdr:col>
      <xdr:colOff>485775</xdr:colOff>
      <xdr:row>7</xdr:row>
      <xdr:rowOff>47625</xdr:rowOff>
    </xdr:to>
    <xdr:sp>
      <xdr:nvSpPr>
        <xdr:cNvPr id="18" name="Rectangle 41"/>
        <xdr:cNvSpPr>
          <a:spLocks/>
        </xdr:cNvSpPr>
      </xdr:nvSpPr>
      <xdr:spPr>
        <a:xfrm>
          <a:off x="3476625" y="2438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7</xdr:row>
      <xdr:rowOff>142875</xdr:rowOff>
    </xdr:from>
    <xdr:to>
      <xdr:col>3</xdr:col>
      <xdr:colOff>485775</xdr:colOff>
      <xdr:row>9</xdr:row>
      <xdr:rowOff>47625</xdr:rowOff>
    </xdr:to>
    <xdr:sp>
      <xdr:nvSpPr>
        <xdr:cNvPr id="19" name="Rectangle 42"/>
        <xdr:cNvSpPr>
          <a:spLocks/>
        </xdr:cNvSpPr>
      </xdr:nvSpPr>
      <xdr:spPr>
        <a:xfrm>
          <a:off x="3476625" y="2819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9</xdr:row>
      <xdr:rowOff>142875</xdr:rowOff>
    </xdr:from>
    <xdr:to>
      <xdr:col>3</xdr:col>
      <xdr:colOff>485775</xdr:colOff>
      <xdr:row>11</xdr:row>
      <xdr:rowOff>47625</xdr:rowOff>
    </xdr:to>
    <xdr:sp>
      <xdr:nvSpPr>
        <xdr:cNvPr id="20" name="Rectangle 43"/>
        <xdr:cNvSpPr>
          <a:spLocks/>
        </xdr:cNvSpPr>
      </xdr:nvSpPr>
      <xdr:spPr>
        <a:xfrm>
          <a:off x="3476625" y="3200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11</xdr:row>
      <xdr:rowOff>142875</xdr:rowOff>
    </xdr:from>
    <xdr:to>
      <xdr:col>3</xdr:col>
      <xdr:colOff>485775</xdr:colOff>
      <xdr:row>13</xdr:row>
      <xdr:rowOff>47625</xdr:rowOff>
    </xdr:to>
    <xdr:sp>
      <xdr:nvSpPr>
        <xdr:cNvPr id="21" name="Rectangle 44"/>
        <xdr:cNvSpPr>
          <a:spLocks/>
        </xdr:cNvSpPr>
      </xdr:nvSpPr>
      <xdr:spPr>
        <a:xfrm>
          <a:off x="3476625" y="3581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13</xdr:row>
      <xdr:rowOff>142875</xdr:rowOff>
    </xdr:from>
    <xdr:to>
      <xdr:col>3</xdr:col>
      <xdr:colOff>485775</xdr:colOff>
      <xdr:row>15</xdr:row>
      <xdr:rowOff>47625</xdr:rowOff>
    </xdr:to>
    <xdr:sp>
      <xdr:nvSpPr>
        <xdr:cNvPr id="22" name="Rectangle 45"/>
        <xdr:cNvSpPr>
          <a:spLocks/>
        </xdr:cNvSpPr>
      </xdr:nvSpPr>
      <xdr:spPr>
        <a:xfrm>
          <a:off x="3476625" y="3962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15</xdr:row>
      <xdr:rowOff>142875</xdr:rowOff>
    </xdr:from>
    <xdr:to>
      <xdr:col>3</xdr:col>
      <xdr:colOff>485775</xdr:colOff>
      <xdr:row>17</xdr:row>
      <xdr:rowOff>47625</xdr:rowOff>
    </xdr:to>
    <xdr:sp>
      <xdr:nvSpPr>
        <xdr:cNvPr id="23" name="Rectangle 46"/>
        <xdr:cNvSpPr>
          <a:spLocks/>
        </xdr:cNvSpPr>
      </xdr:nvSpPr>
      <xdr:spPr>
        <a:xfrm>
          <a:off x="3476625" y="4343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17</xdr:row>
      <xdr:rowOff>142875</xdr:rowOff>
    </xdr:from>
    <xdr:to>
      <xdr:col>3</xdr:col>
      <xdr:colOff>485775</xdr:colOff>
      <xdr:row>19</xdr:row>
      <xdr:rowOff>47625</xdr:rowOff>
    </xdr:to>
    <xdr:sp>
      <xdr:nvSpPr>
        <xdr:cNvPr id="24" name="Rectangle 47"/>
        <xdr:cNvSpPr>
          <a:spLocks/>
        </xdr:cNvSpPr>
      </xdr:nvSpPr>
      <xdr:spPr>
        <a:xfrm>
          <a:off x="3476625" y="4724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19</xdr:row>
      <xdr:rowOff>133350</xdr:rowOff>
    </xdr:from>
    <xdr:to>
      <xdr:col>6</xdr:col>
      <xdr:colOff>485775</xdr:colOff>
      <xdr:row>21</xdr:row>
      <xdr:rowOff>38100</xdr:rowOff>
    </xdr:to>
    <xdr:sp>
      <xdr:nvSpPr>
        <xdr:cNvPr id="25" name="Rectangle 48"/>
        <xdr:cNvSpPr>
          <a:spLocks/>
        </xdr:cNvSpPr>
      </xdr:nvSpPr>
      <xdr:spPr>
        <a:xfrm>
          <a:off x="6772275" y="5095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21</xdr:row>
      <xdr:rowOff>133350</xdr:rowOff>
    </xdr:from>
    <xdr:to>
      <xdr:col>6</xdr:col>
      <xdr:colOff>485775</xdr:colOff>
      <xdr:row>23</xdr:row>
      <xdr:rowOff>38100</xdr:rowOff>
    </xdr:to>
    <xdr:sp>
      <xdr:nvSpPr>
        <xdr:cNvPr id="26" name="Rectangle 49"/>
        <xdr:cNvSpPr>
          <a:spLocks/>
        </xdr:cNvSpPr>
      </xdr:nvSpPr>
      <xdr:spPr>
        <a:xfrm>
          <a:off x="6772275" y="5476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23</xdr:row>
      <xdr:rowOff>133350</xdr:rowOff>
    </xdr:from>
    <xdr:to>
      <xdr:col>6</xdr:col>
      <xdr:colOff>485775</xdr:colOff>
      <xdr:row>25</xdr:row>
      <xdr:rowOff>38100</xdr:rowOff>
    </xdr:to>
    <xdr:sp>
      <xdr:nvSpPr>
        <xdr:cNvPr id="27" name="Rectangle 50"/>
        <xdr:cNvSpPr>
          <a:spLocks/>
        </xdr:cNvSpPr>
      </xdr:nvSpPr>
      <xdr:spPr>
        <a:xfrm>
          <a:off x="6772275" y="5857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25</xdr:row>
      <xdr:rowOff>133350</xdr:rowOff>
    </xdr:from>
    <xdr:to>
      <xdr:col>6</xdr:col>
      <xdr:colOff>485775</xdr:colOff>
      <xdr:row>27</xdr:row>
      <xdr:rowOff>38100</xdr:rowOff>
    </xdr:to>
    <xdr:sp>
      <xdr:nvSpPr>
        <xdr:cNvPr id="28" name="Rectangle 51"/>
        <xdr:cNvSpPr>
          <a:spLocks/>
        </xdr:cNvSpPr>
      </xdr:nvSpPr>
      <xdr:spPr>
        <a:xfrm>
          <a:off x="6772275" y="6238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27</xdr:row>
      <xdr:rowOff>133350</xdr:rowOff>
    </xdr:from>
    <xdr:to>
      <xdr:col>6</xdr:col>
      <xdr:colOff>485775</xdr:colOff>
      <xdr:row>29</xdr:row>
      <xdr:rowOff>38100</xdr:rowOff>
    </xdr:to>
    <xdr:sp>
      <xdr:nvSpPr>
        <xdr:cNvPr id="29" name="Rectangle 52"/>
        <xdr:cNvSpPr>
          <a:spLocks/>
        </xdr:cNvSpPr>
      </xdr:nvSpPr>
      <xdr:spPr>
        <a:xfrm>
          <a:off x="6772275" y="6619875"/>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5</xdr:row>
      <xdr:rowOff>142875</xdr:rowOff>
    </xdr:from>
    <xdr:to>
      <xdr:col>6</xdr:col>
      <xdr:colOff>485775</xdr:colOff>
      <xdr:row>7</xdr:row>
      <xdr:rowOff>47625</xdr:rowOff>
    </xdr:to>
    <xdr:sp>
      <xdr:nvSpPr>
        <xdr:cNvPr id="30" name="Rectangle 56"/>
        <xdr:cNvSpPr>
          <a:spLocks/>
        </xdr:cNvSpPr>
      </xdr:nvSpPr>
      <xdr:spPr>
        <a:xfrm>
          <a:off x="6772275" y="2438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7</xdr:row>
      <xdr:rowOff>142875</xdr:rowOff>
    </xdr:from>
    <xdr:to>
      <xdr:col>6</xdr:col>
      <xdr:colOff>485775</xdr:colOff>
      <xdr:row>9</xdr:row>
      <xdr:rowOff>47625</xdr:rowOff>
    </xdr:to>
    <xdr:sp>
      <xdr:nvSpPr>
        <xdr:cNvPr id="31" name="Rectangle 57"/>
        <xdr:cNvSpPr>
          <a:spLocks/>
        </xdr:cNvSpPr>
      </xdr:nvSpPr>
      <xdr:spPr>
        <a:xfrm>
          <a:off x="6772275" y="2819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9</xdr:row>
      <xdr:rowOff>142875</xdr:rowOff>
    </xdr:from>
    <xdr:to>
      <xdr:col>6</xdr:col>
      <xdr:colOff>485775</xdr:colOff>
      <xdr:row>11</xdr:row>
      <xdr:rowOff>47625</xdr:rowOff>
    </xdr:to>
    <xdr:sp>
      <xdr:nvSpPr>
        <xdr:cNvPr id="32" name="Rectangle 58"/>
        <xdr:cNvSpPr>
          <a:spLocks/>
        </xdr:cNvSpPr>
      </xdr:nvSpPr>
      <xdr:spPr>
        <a:xfrm>
          <a:off x="6772275" y="3200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11</xdr:row>
      <xdr:rowOff>142875</xdr:rowOff>
    </xdr:from>
    <xdr:to>
      <xdr:col>6</xdr:col>
      <xdr:colOff>485775</xdr:colOff>
      <xdr:row>13</xdr:row>
      <xdr:rowOff>47625</xdr:rowOff>
    </xdr:to>
    <xdr:sp>
      <xdr:nvSpPr>
        <xdr:cNvPr id="33" name="Rectangle 59"/>
        <xdr:cNvSpPr>
          <a:spLocks/>
        </xdr:cNvSpPr>
      </xdr:nvSpPr>
      <xdr:spPr>
        <a:xfrm>
          <a:off x="6772275" y="3581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13</xdr:row>
      <xdr:rowOff>142875</xdr:rowOff>
    </xdr:from>
    <xdr:to>
      <xdr:col>6</xdr:col>
      <xdr:colOff>485775</xdr:colOff>
      <xdr:row>15</xdr:row>
      <xdr:rowOff>47625</xdr:rowOff>
    </xdr:to>
    <xdr:sp>
      <xdr:nvSpPr>
        <xdr:cNvPr id="34" name="Rectangle 60"/>
        <xdr:cNvSpPr>
          <a:spLocks/>
        </xdr:cNvSpPr>
      </xdr:nvSpPr>
      <xdr:spPr>
        <a:xfrm>
          <a:off x="6772275" y="3962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15</xdr:row>
      <xdr:rowOff>142875</xdr:rowOff>
    </xdr:from>
    <xdr:to>
      <xdr:col>6</xdr:col>
      <xdr:colOff>485775</xdr:colOff>
      <xdr:row>17</xdr:row>
      <xdr:rowOff>47625</xdr:rowOff>
    </xdr:to>
    <xdr:sp>
      <xdr:nvSpPr>
        <xdr:cNvPr id="35" name="Rectangle 61"/>
        <xdr:cNvSpPr>
          <a:spLocks/>
        </xdr:cNvSpPr>
      </xdr:nvSpPr>
      <xdr:spPr>
        <a:xfrm>
          <a:off x="6772275" y="4343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17</xdr:row>
      <xdr:rowOff>142875</xdr:rowOff>
    </xdr:from>
    <xdr:to>
      <xdr:col>6</xdr:col>
      <xdr:colOff>485775</xdr:colOff>
      <xdr:row>19</xdr:row>
      <xdr:rowOff>47625</xdr:rowOff>
    </xdr:to>
    <xdr:sp>
      <xdr:nvSpPr>
        <xdr:cNvPr id="36" name="Rectangle 62"/>
        <xdr:cNvSpPr>
          <a:spLocks/>
        </xdr:cNvSpPr>
      </xdr:nvSpPr>
      <xdr:spPr>
        <a:xfrm>
          <a:off x="6772275" y="47244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19</xdr:row>
      <xdr:rowOff>200025</xdr:rowOff>
    </xdr:from>
    <xdr:to>
      <xdr:col>0</xdr:col>
      <xdr:colOff>523875</xdr:colOff>
      <xdr:row>21</xdr:row>
      <xdr:rowOff>28575</xdr:rowOff>
    </xdr:to>
    <xdr:sp>
      <xdr:nvSpPr>
        <xdr:cNvPr id="1" name="Rectangle 46"/>
        <xdr:cNvSpPr>
          <a:spLocks/>
        </xdr:cNvSpPr>
      </xdr:nvSpPr>
      <xdr:spPr>
        <a:xfrm>
          <a:off x="219075" y="58293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21</xdr:row>
      <xdr:rowOff>200025</xdr:rowOff>
    </xdr:from>
    <xdr:to>
      <xdr:col>0</xdr:col>
      <xdr:colOff>523875</xdr:colOff>
      <xdr:row>23</xdr:row>
      <xdr:rowOff>28575</xdr:rowOff>
    </xdr:to>
    <xdr:sp>
      <xdr:nvSpPr>
        <xdr:cNvPr id="2" name="Rectangle 47"/>
        <xdr:cNvSpPr>
          <a:spLocks/>
        </xdr:cNvSpPr>
      </xdr:nvSpPr>
      <xdr:spPr>
        <a:xfrm>
          <a:off x="219075" y="62865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23</xdr:row>
      <xdr:rowOff>200025</xdr:rowOff>
    </xdr:from>
    <xdr:to>
      <xdr:col>0</xdr:col>
      <xdr:colOff>523875</xdr:colOff>
      <xdr:row>25</xdr:row>
      <xdr:rowOff>28575</xdr:rowOff>
    </xdr:to>
    <xdr:sp>
      <xdr:nvSpPr>
        <xdr:cNvPr id="3" name="Rectangle 48"/>
        <xdr:cNvSpPr>
          <a:spLocks/>
        </xdr:cNvSpPr>
      </xdr:nvSpPr>
      <xdr:spPr>
        <a:xfrm>
          <a:off x="219075" y="67437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25</xdr:row>
      <xdr:rowOff>200025</xdr:rowOff>
    </xdr:from>
    <xdr:to>
      <xdr:col>0</xdr:col>
      <xdr:colOff>523875</xdr:colOff>
      <xdr:row>27</xdr:row>
      <xdr:rowOff>28575</xdr:rowOff>
    </xdr:to>
    <xdr:sp>
      <xdr:nvSpPr>
        <xdr:cNvPr id="4" name="Rectangle 49"/>
        <xdr:cNvSpPr>
          <a:spLocks/>
        </xdr:cNvSpPr>
      </xdr:nvSpPr>
      <xdr:spPr>
        <a:xfrm>
          <a:off x="219075" y="72009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27</xdr:row>
      <xdr:rowOff>200025</xdr:rowOff>
    </xdr:from>
    <xdr:to>
      <xdr:col>0</xdr:col>
      <xdr:colOff>523875</xdr:colOff>
      <xdr:row>29</xdr:row>
      <xdr:rowOff>28575</xdr:rowOff>
    </xdr:to>
    <xdr:sp>
      <xdr:nvSpPr>
        <xdr:cNvPr id="5" name="Rectangle 50"/>
        <xdr:cNvSpPr>
          <a:spLocks/>
        </xdr:cNvSpPr>
      </xdr:nvSpPr>
      <xdr:spPr>
        <a:xfrm>
          <a:off x="219075" y="76581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29</xdr:row>
      <xdr:rowOff>200025</xdr:rowOff>
    </xdr:from>
    <xdr:to>
      <xdr:col>0</xdr:col>
      <xdr:colOff>523875</xdr:colOff>
      <xdr:row>31</xdr:row>
      <xdr:rowOff>28575</xdr:rowOff>
    </xdr:to>
    <xdr:sp>
      <xdr:nvSpPr>
        <xdr:cNvPr id="6" name="Rectangle 51"/>
        <xdr:cNvSpPr>
          <a:spLocks/>
        </xdr:cNvSpPr>
      </xdr:nvSpPr>
      <xdr:spPr>
        <a:xfrm>
          <a:off x="219075" y="81153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31</xdr:row>
      <xdr:rowOff>200025</xdr:rowOff>
    </xdr:from>
    <xdr:to>
      <xdr:col>0</xdr:col>
      <xdr:colOff>523875</xdr:colOff>
      <xdr:row>33</xdr:row>
      <xdr:rowOff>28575</xdr:rowOff>
    </xdr:to>
    <xdr:sp>
      <xdr:nvSpPr>
        <xdr:cNvPr id="7" name="Rectangle 52"/>
        <xdr:cNvSpPr>
          <a:spLocks/>
        </xdr:cNvSpPr>
      </xdr:nvSpPr>
      <xdr:spPr>
        <a:xfrm>
          <a:off x="219075" y="85725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33</xdr:row>
      <xdr:rowOff>200025</xdr:rowOff>
    </xdr:from>
    <xdr:to>
      <xdr:col>0</xdr:col>
      <xdr:colOff>523875</xdr:colOff>
      <xdr:row>35</xdr:row>
      <xdr:rowOff>28575</xdr:rowOff>
    </xdr:to>
    <xdr:sp>
      <xdr:nvSpPr>
        <xdr:cNvPr id="8" name="Rectangle 53"/>
        <xdr:cNvSpPr>
          <a:spLocks/>
        </xdr:cNvSpPr>
      </xdr:nvSpPr>
      <xdr:spPr>
        <a:xfrm>
          <a:off x="219075" y="90297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5</xdr:row>
      <xdr:rowOff>200025</xdr:rowOff>
    </xdr:from>
    <xdr:to>
      <xdr:col>0</xdr:col>
      <xdr:colOff>523875</xdr:colOff>
      <xdr:row>7</xdr:row>
      <xdr:rowOff>28575</xdr:rowOff>
    </xdr:to>
    <xdr:sp>
      <xdr:nvSpPr>
        <xdr:cNvPr id="9" name="Rectangle 54"/>
        <xdr:cNvSpPr>
          <a:spLocks/>
        </xdr:cNvSpPr>
      </xdr:nvSpPr>
      <xdr:spPr>
        <a:xfrm>
          <a:off x="219075" y="26289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7</xdr:row>
      <xdr:rowOff>200025</xdr:rowOff>
    </xdr:from>
    <xdr:to>
      <xdr:col>0</xdr:col>
      <xdr:colOff>523875</xdr:colOff>
      <xdr:row>9</xdr:row>
      <xdr:rowOff>28575</xdr:rowOff>
    </xdr:to>
    <xdr:sp>
      <xdr:nvSpPr>
        <xdr:cNvPr id="10" name="Rectangle 55"/>
        <xdr:cNvSpPr>
          <a:spLocks/>
        </xdr:cNvSpPr>
      </xdr:nvSpPr>
      <xdr:spPr>
        <a:xfrm>
          <a:off x="219075" y="30861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9</xdr:row>
      <xdr:rowOff>200025</xdr:rowOff>
    </xdr:from>
    <xdr:to>
      <xdr:col>0</xdr:col>
      <xdr:colOff>523875</xdr:colOff>
      <xdr:row>11</xdr:row>
      <xdr:rowOff>28575</xdr:rowOff>
    </xdr:to>
    <xdr:sp>
      <xdr:nvSpPr>
        <xdr:cNvPr id="11" name="Rectangle 56"/>
        <xdr:cNvSpPr>
          <a:spLocks/>
        </xdr:cNvSpPr>
      </xdr:nvSpPr>
      <xdr:spPr>
        <a:xfrm>
          <a:off x="219075" y="35433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11</xdr:row>
      <xdr:rowOff>200025</xdr:rowOff>
    </xdr:from>
    <xdr:to>
      <xdr:col>0</xdr:col>
      <xdr:colOff>523875</xdr:colOff>
      <xdr:row>13</xdr:row>
      <xdr:rowOff>28575</xdr:rowOff>
    </xdr:to>
    <xdr:sp>
      <xdr:nvSpPr>
        <xdr:cNvPr id="12" name="Rectangle 57"/>
        <xdr:cNvSpPr>
          <a:spLocks/>
        </xdr:cNvSpPr>
      </xdr:nvSpPr>
      <xdr:spPr>
        <a:xfrm>
          <a:off x="219075" y="40005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13</xdr:row>
      <xdr:rowOff>200025</xdr:rowOff>
    </xdr:from>
    <xdr:to>
      <xdr:col>0</xdr:col>
      <xdr:colOff>523875</xdr:colOff>
      <xdr:row>15</xdr:row>
      <xdr:rowOff>28575</xdr:rowOff>
    </xdr:to>
    <xdr:sp>
      <xdr:nvSpPr>
        <xdr:cNvPr id="13" name="Rectangle 58"/>
        <xdr:cNvSpPr>
          <a:spLocks/>
        </xdr:cNvSpPr>
      </xdr:nvSpPr>
      <xdr:spPr>
        <a:xfrm>
          <a:off x="219075" y="44577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15</xdr:row>
      <xdr:rowOff>200025</xdr:rowOff>
    </xdr:from>
    <xdr:to>
      <xdr:col>0</xdr:col>
      <xdr:colOff>523875</xdr:colOff>
      <xdr:row>17</xdr:row>
      <xdr:rowOff>28575</xdr:rowOff>
    </xdr:to>
    <xdr:sp>
      <xdr:nvSpPr>
        <xdr:cNvPr id="14" name="Rectangle 59"/>
        <xdr:cNvSpPr>
          <a:spLocks/>
        </xdr:cNvSpPr>
      </xdr:nvSpPr>
      <xdr:spPr>
        <a:xfrm>
          <a:off x="219075" y="49149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17</xdr:row>
      <xdr:rowOff>200025</xdr:rowOff>
    </xdr:from>
    <xdr:to>
      <xdr:col>0</xdr:col>
      <xdr:colOff>523875</xdr:colOff>
      <xdr:row>19</xdr:row>
      <xdr:rowOff>28575</xdr:rowOff>
    </xdr:to>
    <xdr:sp>
      <xdr:nvSpPr>
        <xdr:cNvPr id="15" name="Rectangle 60"/>
        <xdr:cNvSpPr>
          <a:spLocks/>
        </xdr:cNvSpPr>
      </xdr:nvSpPr>
      <xdr:spPr>
        <a:xfrm>
          <a:off x="219075" y="53721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19</xdr:row>
      <xdr:rowOff>200025</xdr:rowOff>
    </xdr:from>
    <xdr:to>
      <xdr:col>3</xdr:col>
      <xdr:colOff>523875</xdr:colOff>
      <xdr:row>21</xdr:row>
      <xdr:rowOff>28575</xdr:rowOff>
    </xdr:to>
    <xdr:sp>
      <xdr:nvSpPr>
        <xdr:cNvPr id="16" name="Rectangle 61"/>
        <xdr:cNvSpPr>
          <a:spLocks/>
        </xdr:cNvSpPr>
      </xdr:nvSpPr>
      <xdr:spPr>
        <a:xfrm>
          <a:off x="3686175" y="58293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21</xdr:row>
      <xdr:rowOff>200025</xdr:rowOff>
    </xdr:from>
    <xdr:to>
      <xdr:col>3</xdr:col>
      <xdr:colOff>523875</xdr:colOff>
      <xdr:row>23</xdr:row>
      <xdr:rowOff>28575</xdr:rowOff>
    </xdr:to>
    <xdr:sp>
      <xdr:nvSpPr>
        <xdr:cNvPr id="17" name="Rectangle 62"/>
        <xdr:cNvSpPr>
          <a:spLocks/>
        </xdr:cNvSpPr>
      </xdr:nvSpPr>
      <xdr:spPr>
        <a:xfrm>
          <a:off x="3686175" y="62865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23</xdr:row>
      <xdr:rowOff>200025</xdr:rowOff>
    </xdr:from>
    <xdr:to>
      <xdr:col>3</xdr:col>
      <xdr:colOff>523875</xdr:colOff>
      <xdr:row>25</xdr:row>
      <xdr:rowOff>28575</xdr:rowOff>
    </xdr:to>
    <xdr:sp>
      <xdr:nvSpPr>
        <xdr:cNvPr id="18" name="Rectangle 63"/>
        <xdr:cNvSpPr>
          <a:spLocks/>
        </xdr:cNvSpPr>
      </xdr:nvSpPr>
      <xdr:spPr>
        <a:xfrm>
          <a:off x="3686175" y="67437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25</xdr:row>
      <xdr:rowOff>200025</xdr:rowOff>
    </xdr:from>
    <xdr:to>
      <xdr:col>3</xdr:col>
      <xdr:colOff>523875</xdr:colOff>
      <xdr:row>27</xdr:row>
      <xdr:rowOff>28575</xdr:rowOff>
    </xdr:to>
    <xdr:sp>
      <xdr:nvSpPr>
        <xdr:cNvPr id="19" name="Rectangle 64"/>
        <xdr:cNvSpPr>
          <a:spLocks/>
        </xdr:cNvSpPr>
      </xdr:nvSpPr>
      <xdr:spPr>
        <a:xfrm>
          <a:off x="3686175" y="72009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27</xdr:row>
      <xdr:rowOff>200025</xdr:rowOff>
    </xdr:from>
    <xdr:to>
      <xdr:col>3</xdr:col>
      <xdr:colOff>523875</xdr:colOff>
      <xdr:row>29</xdr:row>
      <xdr:rowOff>28575</xdr:rowOff>
    </xdr:to>
    <xdr:sp>
      <xdr:nvSpPr>
        <xdr:cNvPr id="20" name="Rectangle 65"/>
        <xdr:cNvSpPr>
          <a:spLocks/>
        </xdr:cNvSpPr>
      </xdr:nvSpPr>
      <xdr:spPr>
        <a:xfrm>
          <a:off x="3686175" y="76581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29</xdr:row>
      <xdr:rowOff>200025</xdr:rowOff>
    </xdr:from>
    <xdr:to>
      <xdr:col>3</xdr:col>
      <xdr:colOff>523875</xdr:colOff>
      <xdr:row>31</xdr:row>
      <xdr:rowOff>28575</xdr:rowOff>
    </xdr:to>
    <xdr:sp>
      <xdr:nvSpPr>
        <xdr:cNvPr id="21" name="Rectangle 66"/>
        <xdr:cNvSpPr>
          <a:spLocks/>
        </xdr:cNvSpPr>
      </xdr:nvSpPr>
      <xdr:spPr>
        <a:xfrm>
          <a:off x="3686175" y="81153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31</xdr:row>
      <xdr:rowOff>200025</xdr:rowOff>
    </xdr:from>
    <xdr:to>
      <xdr:col>3</xdr:col>
      <xdr:colOff>523875</xdr:colOff>
      <xdr:row>33</xdr:row>
      <xdr:rowOff>28575</xdr:rowOff>
    </xdr:to>
    <xdr:sp>
      <xdr:nvSpPr>
        <xdr:cNvPr id="22" name="Rectangle 67"/>
        <xdr:cNvSpPr>
          <a:spLocks/>
        </xdr:cNvSpPr>
      </xdr:nvSpPr>
      <xdr:spPr>
        <a:xfrm>
          <a:off x="3686175" y="85725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33</xdr:row>
      <xdr:rowOff>200025</xdr:rowOff>
    </xdr:from>
    <xdr:to>
      <xdr:col>3</xdr:col>
      <xdr:colOff>523875</xdr:colOff>
      <xdr:row>35</xdr:row>
      <xdr:rowOff>28575</xdr:rowOff>
    </xdr:to>
    <xdr:sp>
      <xdr:nvSpPr>
        <xdr:cNvPr id="23" name="Rectangle 68"/>
        <xdr:cNvSpPr>
          <a:spLocks/>
        </xdr:cNvSpPr>
      </xdr:nvSpPr>
      <xdr:spPr>
        <a:xfrm>
          <a:off x="3686175" y="90297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5</xdr:row>
      <xdr:rowOff>200025</xdr:rowOff>
    </xdr:from>
    <xdr:to>
      <xdr:col>3</xdr:col>
      <xdr:colOff>523875</xdr:colOff>
      <xdr:row>7</xdr:row>
      <xdr:rowOff>28575</xdr:rowOff>
    </xdr:to>
    <xdr:sp>
      <xdr:nvSpPr>
        <xdr:cNvPr id="24" name="Rectangle 69"/>
        <xdr:cNvSpPr>
          <a:spLocks/>
        </xdr:cNvSpPr>
      </xdr:nvSpPr>
      <xdr:spPr>
        <a:xfrm>
          <a:off x="3686175" y="26289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7</xdr:row>
      <xdr:rowOff>200025</xdr:rowOff>
    </xdr:from>
    <xdr:to>
      <xdr:col>3</xdr:col>
      <xdr:colOff>523875</xdr:colOff>
      <xdr:row>9</xdr:row>
      <xdr:rowOff>28575</xdr:rowOff>
    </xdr:to>
    <xdr:sp>
      <xdr:nvSpPr>
        <xdr:cNvPr id="25" name="Rectangle 70"/>
        <xdr:cNvSpPr>
          <a:spLocks/>
        </xdr:cNvSpPr>
      </xdr:nvSpPr>
      <xdr:spPr>
        <a:xfrm>
          <a:off x="3686175" y="30861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9</xdr:row>
      <xdr:rowOff>200025</xdr:rowOff>
    </xdr:from>
    <xdr:to>
      <xdr:col>3</xdr:col>
      <xdr:colOff>523875</xdr:colOff>
      <xdr:row>11</xdr:row>
      <xdr:rowOff>28575</xdr:rowOff>
    </xdr:to>
    <xdr:sp>
      <xdr:nvSpPr>
        <xdr:cNvPr id="26" name="Rectangle 71"/>
        <xdr:cNvSpPr>
          <a:spLocks/>
        </xdr:cNvSpPr>
      </xdr:nvSpPr>
      <xdr:spPr>
        <a:xfrm>
          <a:off x="3686175" y="35433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11</xdr:row>
      <xdr:rowOff>200025</xdr:rowOff>
    </xdr:from>
    <xdr:to>
      <xdr:col>3</xdr:col>
      <xdr:colOff>523875</xdr:colOff>
      <xdr:row>13</xdr:row>
      <xdr:rowOff>28575</xdr:rowOff>
    </xdr:to>
    <xdr:sp>
      <xdr:nvSpPr>
        <xdr:cNvPr id="27" name="Rectangle 72"/>
        <xdr:cNvSpPr>
          <a:spLocks/>
        </xdr:cNvSpPr>
      </xdr:nvSpPr>
      <xdr:spPr>
        <a:xfrm>
          <a:off x="3686175" y="40005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13</xdr:row>
      <xdr:rowOff>200025</xdr:rowOff>
    </xdr:from>
    <xdr:to>
      <xdr:col>3</xdr:col>
      <xdr:colOff>523875</xdr:colOff>
      <xdr:row>15</xdr:row>
      <xdr:rowOff>28575</xdr:rowOff>
    </xdr:to>
    <xdr:sp>
      <xdr:nvSpPr>
        <xdr:cNvPr id="28" name="Rectangle 73"/>
        <xdr:cNvSpPr>
          <a:spLocks/>
        </xdr:cNvSpPr>
      </xdr:nvSpPr>
      <xdr:spPr>
        <a:xfrm>
          <a:off x="3686175" y="44577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15</xdr:row>
      <xdr:rowOff>200025</xdr:rowOff>
    </xdr:from>
    <xdr:to>
      <xdr:col>3</xdr:col>
      <xdr:colOff>523875</xdr:colOff>
      <xdr:row>17</xdr:row>
      <xdr:rowOff>28575</xdr:rowOff>
    </xdr:to>
    <xdr:sp>
      <xdr:nvSpPr>
        <xdr:cNvPr id="29" name="Rectangle 74"/>
        <xdr:cNvSpPr>
          <a:spLocks/>
        </xdr:cNvSpPr>
      </xdr:nvSpPr>
      <xdr:spPr>
        <a:xfrm>
          <a:off x="3686175" y="49149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17</xdr:row>
      <xdr:rowOff>200025</xdr:rowOff>
    </xdr:from>
    <xdr:to>
      <xdr:col>3</xdr:col>
      <xdr:colOff>523875</xdr:colOff>
      <xdr:row>19</xdr:row>
      <xdr:rowOff>28575</xdr:rowOff>
    </xdr:to>
    <xdr:sp>
      <xdr:nvSpPr>
        <xdr:cNvPr id="30" name="Rectangle 75"/>
        <xdr:cNvSpPr>
          <a:spLocks/>
        </xdr:cNvSpPr>
      </xdr:nvSpPr>
      <xdr:spPr>
        <a:xfrm>
          <a:off x="3686175" y="5372100"/>
          <a:ext cx="30480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RC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gsMultiMemb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etup info"/>
      <sheetName val="ballot paper 3"/>
      <sheetName val="ballot paper 2"/>
      <sheetName val="Sort cards"/>
      <sheetName val="ScrutinySheet with calc"/>
      <sheetName val="ScrutinySheet manual"/>
      <sheetName val="ScrutinySheet samp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etup info"/>
      <sheetName val="ballot paper 3"/>
      <sheetName val="ballot paper 2"/>
      <sheetName val="Sort cards"/>
      <sheetName val="ScrutinySheet calc"/>
      <sheetName val="ScrutinySheet manual"/>
      <sheetName val="ScrutinySheet samp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A1" sqref="A1"/>
    </sheetView>
  </sheetViews>
  <sheetFormatPr defaultColWidth="8.88671875" defaultRowHeight="15"/>
  <cols>
    <col min="1" max="1" width="17.6640625" style="19" bestFit="1" customWidth="1"/>
    <col min="2" max="2" width="62.21484375" style="20" customWidth="1"/>
    <col min="3" max="16384" width="8.88671875" style="21" customWidth="1"/>
  </cols>
  <sheetData>
    <row r="1" spans="1:2" ht="11.25">
      <c r="A1" s="19" t="s">
        <v>36</v>
      </c>
      <c r="B1" s="20" t="s">
        <v>37</v>
      </c>
    </row>
    <row r="2" ht="6" customHeight="1"/>
    <row r="3" spans="1:2" ht="22.5">
      <c r="A3" s="19" t="s">
        <v>5</v>
      </c>
      <c r="B3" s="20" t="s">
        <v>38</v>
      </c>
    </row>
    <row r="4" ht="6" customHeight="1"/>
    <row r="5" spans="1:2" ht="33.75">
      <c r="A5" s="19" t="s">
        <v>6</v>
      </c>
      <c r="B5" s="20" t="s">
        <v>40</v>
      </c>
    </row>
    <row r="6" ht="11.25">
      <c r="B6" s="20" t="s">
        <v>30</v>
      </c>
    </row>
    <row r="7" ht="6" customHeight="1"/>
    <row r="8" spans="1:2" ht="11.25">
      <c r="A8" s="19" t="s">
        <v>7</v>
      </c>
      <c r="B8" s="20" t="s">
        <v>8</v>
      </c>
    </row>
    <row r="9" ht="6" customHeight="1"/>
    <row r="10" spans="1:2" ht="33.75">
      <c r="A10" s="19" t="s">
        <v>9</v>
      </c>
      <c r="B10" s="20" t="s">
        <v>31</v>
      </c>
    </row>
    <row r="11" ht="5.25" customHeight="1"/>
    <row r="12" ht="11.25">
      <c r="A12" s="22" t="s">
        <v>10</v>
      </c>
    </row>
    <row r="13" ht="11.25">
      <c r="A13" s="22" t="s">
        <v>11</v>
      </c>
    </row>
    <row r="14" ht="11.25">
      <c r="A14" s="22" t="s">
        <v>12</v>
      </c>
    </row>
    <row r="15" ht="11.25">
      <c r="A15" s="22" t="s">
        <v>13</v>
      </c>
    </row>
    <row r="16" ht="11.25">
      <c r="A16" s="22" t="s">
        <v>29</v>
      </c>
    </row>
    <row r="17" ht="11.25">
      <c r="A17" s="22" t="s">
        <v>14</v>
      </c>
    </row>
    <row r="18" ht="11.25">
      <c r="A18" s="22" t="s">
        <v>15</v>
      </c>
    </row>
  </sheetData>
  <sheetProtection sheet="1" objects="1" scenarios="1"/>
  <hyperlinks>
    <hyperlink ref="A12" location="'Setup info'!A1" display="'Setup info'!A1"/>
    <hyperlink ref="A13" location="'ballot paper 3'!A1" display="'ballot paper 3'!A1"/>
    <hyperlink ref="A14" location="'ballot paper 2'!A1" display="'ballot paper 2'!A1"/>
    <hyperlink ref="A15" location="'Sort cards'!A1" display="'Sort cards'!A1"/>
    <hyperlink ref="A16" location="'ScrutinySheet calc'!A1" display="'ScrutinySheet calc'!A1"/>
    <hyperlink ref="A17" location="'ScrutinySheet manual'!A1" display="'ScrutinySheet manual'!A1"/>
    <hyperlink ref="A18" location="'ScrutinySheet sample'!A1" display="'ScrutinySheet sample'!A1"/>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3"/>
  <sheetViews>
    <sheetView zoomScale="90" zoomScaleNormal="90" workbookViewId="0" topLeftCell="A1">
      <selection activeCell="B2" sqref="B2"/>
    </sheetView>
  </sheetViews>
  <sheetFormatPr defaultColWidth="8.88671875" defaultRowHeight="15"/>
  <cols>
    <col min="1" max="1" width="21.6640625" style="10" customWidth="1"/>
    <col min="2" max="2" width="19.21484375" style="12" customWidth="1"/>
    <col min="3" max="3" width="12.6640625" style="11" customWidth="1"/>
    <col min="4" max="6" width="12.77734375" style="11" customWidth="1"/>
    <col min="7" max="16384" width="8.88671875" style="11" customWidth="1"/>
  </cols>
  <sheetData>
    <row r="1" ht="12.75">
      <c r="A1" s="24" t="s">
        <v>28</v>
      </c>
    </row>
    <row r="2" spans="1:2" ht="60" customHeight="1">
      <c r="A2" s="37" t="s">
        <v>39</v>
      </c>
      <c r="B2" s="30"/>
    </row>
    <row r="3" spans="1:2" ht="12.75">
      <c r="A3" s="10" t="s">
        <v>34</v>
      </c>
      <c r="B3" s="25"/>
    </row>
    <row r="4" spans="1:3" ht="12.75">
      <c r="A4" s="10" t="s">
        <v>41</v>
      </c>
      <c r="B4" s="25"/>
      <c r="C4" s="18" t="s">
        <v>42</v>
      </c>
    </row>
    <row r="5" spans="1:3" ht="12.75">
      <c r="A5" s="10" t="s">
        <v>4</v>
      </c>
      <c r="B5" s="25"/>
      <c r="C5" s="18" t="s">
        <v>35</v>
      </c>
    </row>
    <row r="6" spans="2:3" ht="12.75">
      <c r="B6" s="11"/>
      <c r="C6" s="26" t="str">
        <f>"Election of "&amp;" "&amp;elec</f>
        <v>Election of  </v>
      </c>
    </row>
    <row r="7" spans="1:2" ht="12.75">
      <c r="A7" s="10" t="s">
        <v>59</v>
      </c>
      <c r="B7" s="25"/>
    </row>
    <row r="8" ht="12.75">
      <c r="A8" s="10" t="s">
        <v>3</v>
      </c>
    </row>
    <row r="9" spans="1:3" ht="12.75">
      <c r="A9" s="10">
        <v>1</v>
      </c>
      <c r="B9" s="25"/>
      <c r="C9" s="23"/>
    </row>
    <row r="10" spans="1:3" ht="12.75">
      <c r="A10" s="10">
        <v>2</v>
      </c>
      <c r="B10" s="25"/>
      <c r="C10" s="23"/>
    </row>
    <row r="11" spans="1:2" ht="12.75">
      <c r="A11" s="10">
        <v>3</v>
      </c>
      <c r="B11" s="25"/>
    </row>
    <row r="12" spans="1:2" ht="12.75">
      <c r="A12" s="10">
        <v>4</v>
      </c>
      <c r="B12" s="25"/>
    </row>
    <row r="13" spans="1:2" ht="12.75">
      <c r="A13" s="10">
        <v>5</v>
      </c>
      <c r="B13" s="25"/>
    </row>
    <row r="14" spans="1:2" ht="12.75">
      <c r="A14" s="10">
        <v>6</v>
      </c>
      <c r="B14" s="25"/>
    </row>
    <row r="15" spans="1:2" ht="12.75">
      <c r="A15" s="10">
        <v>7</v>
      </c>
      <c r="B15" s="25"/>
    </row>
    <row r="16" spans="1:2" ht="12.75">
      <c r="A16" s="10">
        <v>8</v>
      </c>
      <c r="B16" s="25"/>
    </row>
    <row r="17" spans="1:2" ht="12.75">
      <c r="A17" s="10">
        <v>9</v>
      </c>
      <c r="B17" s="25"/>
    </row>
    <row r="18" spans="1:2" ht="12.75">
      <c r="A18" s="10">
        <v>10</v>
      </c>
      <c r="B18" s="25"/>
    </row>
    <row r="19" spans="1:2" ht="12.75">
      <c r="A19" s="10">
        <v>11</v>
      </c>
      <c r="B19" s="25"/>
    </row>
    <row r="20" spans="1:2" ht="12.75">
      <c r="A20" s="10">
        <v>12</v>
      </c>
      <c r="B20" s="25"/>
    </row>
    <row r="21" spans="1:2" ht="12.75">
      <c r="A21" s="10">
        <v>13</v>
      </c>
      <c r="B21" s="25"/>
    </row>
    <row r="22" spans="1:2" ht="12.75">
      <c r="A22" s="10">
        <v>14</v>
      </c>
      <c r="B22" s="25"/>
    </row>
    <row r="23" spans="1:2" ht="12.75">
      <c r="A23" s="10">
        <v>15</v>
      </c>
      <c r="B23" s="25"/>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88671875" defaultRowHeight="15"/>
  <cols>
    <col min="1" max="1" width="8.88671875" style="8" customWidth="1"/>
    <col min="2" max="2" width="27.77734375" style="15" customWidth="1"/>
    <col min="3" max="3" width="1.77734375" style="0" customWidth="1"/>
    <col min="4" max="4" width="8.88671875" style="8" customWidth="1"/>
    <col min="5" max="5" width="27.77734375" style="15" customWidth="1"/>
    <col min="6" max="6" width="1.77734375" style="0" customWidth="1"/>
    <col min="7" max="7" width="8.88671875" style="8" customWidth="1"/>
    <col min="8" max="8" width="27.77734375" style="15" customWidth="1"/>
  </cols>
  <sheetData>
    <row r="1" ht="60.75" customHeight="1"/>
    <row r="2" spans="1:8" s="16" customFormat="1" ht="25.5" customHeight="1">
      <c r="A2" s="77">
        <f>orgname</f>
        <v>0</v>
      </c>
      <c r="B2" s="77"/>
      <c r="D2" s="77">
        <f>orgname</f>
        <v>0</v>
      </c>
      <c r="E2" s="77"/>
      <c r="G2" s="77">
        <f>orgname</f>
        <v>0</v>
      </c>
      <c r="H2" s="77"/>
    </row>
    <row r="3" spans="1:8" s="17" customFormat="1" ht="30" customHeight="1">
      <c r="A3" s="78" t="str">
        <f>elecyear&amp;" election"</f>
        <v> election</v>
      </c>
      <c r="B3" s="78"/>
      <c r="D3" s="78" t="str">
        <f>elecyear&amp;" election"</f>
        <v> election</v>
      </c>
      <c r="E3" s="78"/>
      <c r="G3" s="78" t="str">
        <f>elecyear&amp;" election"</f>
        <v> election</v>
      </c>
      <c r="H3" s="78"/>
    </row>
    <row r="4" spans="1:8" s="9" customFormat="1" ht="48" customHeight="1">
      <c r="A4" s="79" t="str">
        <f>"Number the boxes from 1 to "&amp;cands&amp;" in the order of your choice. "</f>
        <v>Number the boxes from 1 to  in the order of your choice. </v>
      </c>
      <c r="B4" s="79"/>
      <c r="D4" s="79" t="str">
        <f>"Number the boxes from 1 to "&amp;cands&amp;" in the order of your choice. "</f>
        <v>Number the boxes from 1 to  in the order of your choice. </v>
      </c>
      <c r="E4" s="79"/>
      <c r="G4" s="79" t="str">
        <f>"Number the boxes from 1 to "&amp;cands&amp;" in the order of your choice. "</f>
        <v>Number the boxes from 1 to  in the order of your choice. </v>
      </c>
      <c r="H4" s="79"/>
    </row>
    <row r="5" spans="1:8" ht="16.5" customHeight="1">
      <c r="A5" s="80" t="str">
        <f>elecname</f>
        <v>Election of  </v>
      </c>
      <c r="B5" s="80"/>
      <c r="D5" s="80" t="str">
        <f>elecname</f>
        <v>Election of  </v>
      </c>
      <c r="E5" s="80"/>
      <c r="G5" s="80" t="str">
        <f>elecname</f>
        <v>Election of  </v>
      </c>
      <c r="H5" s="80"/>
    </row>
    <row r="6" spans="1:8" ht="15" customHeight="1">
      <c r="A6" s="6"/>
      <c r="B6" s="13"/>
      <c r="D6" s="6"/>
      <c r="E6" s="13"/>
      <c r="G6" s="6"/>
      <c r="H6" s="13"/>
    </row>
    <row r="7" spans="1:8" ht="15" customHeight="1">
      <c r="A7" s="7"/>
      <c r="B7" s="14">
        <f>cand1</f>
        <v>0</v>
      </c>
      <c r="D7" s="7"/>
      <c r="E7" s="14">
        <f>cand1</f>
        <v>0</v>
      </c>
      <c r="G7" s="7"/>
      <c r="H7" s="14">
        <f>cand1</f>
        <v>0</v>
      </c>
    </row>
    <row r="8" spans="1:8" ht="15" customHeight="1">
      <c r="A8" s="7"/>
      <c r="B8" s="14"/>
      <c r="D8" s="7"/>
      <c r="E8" s="14"/>
      <c r="G8" s="7"/>
      <c r="H8" s="14"/>
    </row>
    <row r="9" spans="1:8" ht="15" customHeight="1">
      <c r="A9" s="7"/>
      <c r="B9" s="14">
        <f>cand2</f>
        <v>0</v>
      </c>
      <c r="D9" s="7"/>
      <c r="E9" s="14">
        <f>cand2</f>
        <v>0</v>
      </c>
      <c r="G9" s="7"/>
      <c r="H9" s="14">
        <f>cand2</f>
        <v>0</v>
      </c>
    </row>
    <row r="10" spans="1:8" ht="15" customHeight="1">
      <c r="A10" s="7"/>
      <c r="B10" s="14"/>
      <c r="D10" s="7"/>
      <c r="E10" s="14"/>
      <c r="G10" s="7"/>
      <c r="H10" s="14"/>
    </row>
    <row r="11" spans="1:8" ht="15" customHeight="1">
      <c r="A11" s="7"/>
      <c r="B11" s="14">
        <f>cand3</f>
        <v>0</v>
      </c>
      <c r="D11" s="7"/>
      <c r="E11" s="14">
        <f>cand3</f>
        <v>0</v>
      </c>
      <c r="G11" s="7"/>
      <c r="H11" s="14">
        <f>cand3</f>
        <v>0</v>
      </c>
    </row>
    <row r="12" spans="1:8" ht="15" customHeight="1">
      <c r="A12" s="7"/>
      <c r="B12" s="14"/>
      <c r="D12" s="7"/>
      <c r="E12" s="14"/>
      <c r="G12" s="7"/>
      <c r="H12" s="14"/>
    </row>
    <row r="13" spans="1:8" ht="15" customHeight="1">
      <c r="A13" s="7"/>
      <c r="B13" s="14">
        <f>cand4</f>
        <v>0</v>
      </c>
      <c r="D13" s="7"/>
      <c r="E13" s="14">
        <f>cand4</f>
        <v>0</v>
      </c>
      <c r="G13" s="7"/>
      <c r="H13" s="14">
        <f>cand4</f>
        <v>0</v>
      </c>
    </row>
    <row r="14" spans="1:8" ht="15" customHeight="1">
      <c r="A14" s="7"/>
      <c r="B14" s="14"/>
      <c r="D14" s="7"/>
      <c r="E14" s="14"/>
      <c r="G14" s="7"/>
      <c r="H14" s="14"/>
    </row>
    <row r="15" spans="1:8" ht="15" customHeight="1">
      <c r="A15" s="7"/>
      <c r="B15" s="14">
        <f>cand5</f>
        <v>0</v>
      </c>
      <c r="D15" s="7"/>
      <c r="E15" s="14">
        <f>cand5</f>
        <v>0</v>
      </c>
      <c r="G15" s="7"/>
      <c r="H15" s="14">
        <f>cand5</f>
        <v>0</v>
      </c>
    </row>
    <row r="16" spans="1:8" ht="15" customHeight="1">
      <c r="A16" s="7"/>
      <c r="B16" s="14"/>
      <c r="D16" s="7"/>
      <c r="E16" s="14"/>
      <c r="G16" s="7"/>
      <c r="H16" s="14"/>
    </row>
    <row r="17" spans="1:8" ht="15" customHeight="1">
      <c r="A17" s="7"/>
      <c r="B17" s="14">
        <f>cand6</f>
        <v>0</v>
      </c>
      <c r="D17" s="7"/>
      <c r="E17" s="14">
        <f>cand6</f>
        <v>0</v>
      </c>
      <c r="G17" s="7"/>
      <c r="H17" s="14">
        <f>cand6</f>
        <v>0</v>
      </c>
    </row>
    <row r="18" spans="1:8" ht="15" customHeight="1">
      <c r="A18" s="7"/>
      <c r="B18" s="14"/>
      <c r="D18" s="7"/>
      <c r="E18" s="14"/>
      <c r="G18" s="7"/>
      <c r="H18" s="14"/>
    </row>
    <row r="19" spans="1:8" ht="15" customHeight="1">
      <c r="A19" s="7"/>
      <c r="B19" s="14">
        <f>cand7</f>
        <v>0</v>
      </c>
      <c r="D19" s="7"/>
      <c r="E19" s="14">
        <f>cand7</f>
        <v>0</v>
      </c>
      <c r="G19" s="7"/>
      <c r="H19" s="14">
        <f>cand7</f>
        <v>0</v>
      </c>
    </row>
    <row r="20" spans="1:8" ht="15" customHeight="1">
      <c r="A20" s="7"/>
      <c r="B20" s="14"/>
      <c r="D20" s="7"/>
      <c r="E20" s="14"/>
      <c r="G20" s="7"/>
      <c r="H20" s="14"/>
    </row>
    <row r="21" spans="1:8" ht="15" customHeight="1">
      <c r="A21" s="7"/>
      <c r="B21" s="14">
        <f>cand8</f>
        <v>0</v>
      </c>
      <c r="D21" s="7"/>
      <c r="E21" s="14">
        <f>cand8</f>
        <v>0</v>
      </c>
      <c r="G21" s="7"/>
      <c r="H21" s="14">
        <f>cand8</f>
        <v>0</v>
      </c>
    </row>
    <row r="22" spans="1:8" ht="15" customHeight="1">
      <c r="A22" s="7"/>
      <c r="B22" s="14"/>
      <c r="D22" s="7"/>
      <c r="E22" s="14"/>
      <c r="G22" s="7"/>
      <c r="H22" s="14"/>
    </row>
    <row r="23" spans="1:8" ht="15" customHeight="1">
      <c r="A23" s="7"/>
      <c r="B23" s="14">
        <f>cand9</f>
        <v>0</v>
      </c>
      <c r="D23" s="7"/>
      <c r="E23" s="14">
        <f>cand9</f>
        <v>0</v>
      </c>
      <c r="G23" s="7"/>
      <c r="H23" s="14">
        <f>cand9</f>
        <v>0</v>
      </c>
    </row>
    <row r="24" spans="1:8" ht="15" customHeight="1">
      <c r="A24" s="7"/>
      <c r="B24" s="14"/>
      <c r="D24" s="7"/>
      <c r="E24" s="14"/>
      <c r="G24" s="7"/>
      <c r="H24" s="14"/>
    </row>
    <row r="25" spans="1:8" ht="15" customHeight="1">
      <c r="A25" s="7"/>
      <c r="B25" s="14">
        <f>cand10</f>
        <v>0</v>
      </c>
      <c r="D25" s="7"/>
      <c r="E25" s="14">
        <f>cand10</f>
        <v>0</v>
      </c>
      <c r="G25" s="7"/>
      <c r="H25" s="14">
        <f>cand10</f>
        <v>0</v>
      </c>
    </row>
    <row r="26" spans="1:8" ht="15" customHeight="1">
      <c r="A26" s="7"/>
      <c r="B26" s="14"/>
      <c r="D26" s="7"/>
      <c r="E26" s="14"/>
      <c r="G26" s="7"/>
      <c r="H26" s="14"/>
    </row>
    <row r="27" spans="1:8" ht="15" customHeight="1">
      <c r="A27" s="7"/>
      <c r="B27" s="14">
        <f>cand11</f>
        <v>0</v>
      </c>
      <c r="D27" s="7"/>
      <c r="E27" s="14">
        <f>cand11</f>
        <v>0</v>
      </c>
      <c r="G27" s="7"/>
      <c r="H27" s="14">
        <f>cand11</f>
        <v>0</v>
      </c>
    </row>
    <row r="28" spans="1:8" ht="15" customHeight="1">
      <c r="A28" s="7"/>
      <c r="B28" s="14"/>
      <c r="D28" s="7"/>
      <c r="E28" s="14"/>
      <c r="G28" s="7"/>
      <c r="H28" s="14"/>
    </row>
    <row r="29" spans="1:8" ht="15" customHeight="1">
      <c r="A29" s="7"/>
      <c r="B29" s="14">
        <f>cand12</f>
        <v>0</v>
      </c>
      <c r="D29" s="7"/>
      <c r="E29" s="14">
        <f>cand12</f>
        <v>0</v>
      </c>
      <c r="G29" s="7"/>
      <c r="H29" s="14">
        <f>cand12</f>
        <v>0</v>
      </c>
    </row>
    <row r="30" spans="1:8" ht="15" customHeight="1">
      <c r="A30" s="7"/>
      <c r="B30" s="14"/>
      <c r="D30" s="7"/>
      <c r="E30" s="14"/>
      <c r="G30" s="7"/>
      <c r="H30" s="14"/>
    </row>
  </sheetData>
  <mergeCells count="12">
    <mergeCell ref="A5:B5"/>
    <mergeCell ref="A2:B2"/>
    <mergeCell ref="A3:B3"/>
    <mergeCell ref="A4:B4"/>
    <mergeCell ref="D2:E2"/>
    <mergeCell ref="D3:E3"/>
    <mergeCell ref="D4:E4"/>
    <mergeCell ref="D5:E5"/>
    <mergeCell ref="G2:H2"/>
    <mergeCell ref="G3:H3"/>
    <mergeCell ref="G4:H4"/>
    <mergeCell ref="G5:H5"/>
  </mergeCells>
  <printOptions horizontalCentered="1" verticalCentered="1"/>
  <pageMargins left="0.1968503937007874" right="0.1968503937007874" top="0.1968503937007874" bottom="0.1968503937007874" header="0.1968503937007874" footer="0.196850393700787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8.88671875" defaultRowHeight="15"/>
  <cols>
    <col min="1" max="1" width="8.88671875" style="8" customWidth="1"/>
    <col min="2" max="2" width="29.77734375" style="15" customWidth="1"/>
    <col min="3" max="3" width="1.77734375" style="0" customWidth="1"/>
    <col min="4" max="4" width="8.88671875" style="8" customWidth="1"/>
    <col min="5" max="5" width="29.77734375" style="15" customWidth="1"/>
  </cols>
  <sheetData>
    <row r="1" ht="60.75" customHeight="1"/>
    <row r="2" spans="1:5" s="16" customFormat="1" ht="36" customHeight="1">
      <c r="A2" s="77">
        <f>orgname</f>
        <v>0</v>
      </c>
      <c r="B2" s="77"/>
      <c r="D2" s="77">
        <f>orgname</f>
        <v>0</v>
      </c>
      <c r="E2" s="77"/>
    </row>
    <row r="3" spans="1:5" s="17" customFormat="1" ht="31.5" customHeight="1">
      <c r="A3" s="78" t="str">
        <f>elecyear&amp;" election"</f>
        <v> election</v>
      </c>
      <c r="B3" s="78"/>
      <c r="D3" s="78" t="str">
        <f>elecyear&amp;" election"</f>
        <v> election</v>
      </c>
      <c r="E3" s="78"/>
    </row>
    <row r="4" spans="1:5" s="9" customFormat="1" ht="46.5" customHeight="1">
      <c r="A4" s="79" t="str">
        <f>"Number the boxes from 1 to "&amp;cands&amp;" in the order of your choice. "</f>
        <v>Number the boxes from 1 to  in the order of your choice. </v>
      </c>
      <c r="B4" s="79"/>
      <c r="D4" s="79" t="str">
        <f>"Number the boxes from 1 to "&amp;cands&amp;" in the order of your choice. "</f>
        <v>Number the boxes from 1 to  in the order of your choice. </v>
      </c>
      <c r="E4" s="79"/>
    </row>
    <row r="5" spans="1:5" ht="16.5" customHeight="1">
      <c r="A5" s="80" t="str">
        <f>elecname</f>
        <v>Election of  </v>
      </c>
      <c r="B5" s="80"/>
      <c r="D5" s="80" t="str">
        <f>elecname</f>
        <v>Election of  </v>
      </c>
      <c r="E5" s="80"/>
    </row>
    <row r="6" spans="1:5" ht="18" customHeight="1">
      <c r="A6" s="6"/>
      <c r="B6" s="13"/>
      <c r="D6" s="6"/>
      <c r="E6" s="13"/>
    </row>
    <row r="7" spans="1:5" ht="18" customHeight="1">
      <c r="A7" s="7"/>
      <c r="B7" s="14">
        <f>cand1</f>
        <v>0</v>
      </c>
      <c r="D7" s="7"/>
      <c r="E7" s="14">
        <f>cand1</f>
        <v>0</v>
      </c>
    </row>
    <row r="8" spans="1:5" ht="18" customHeight="1">
      <c r="A8" s="7"/>
      <c r="B8" s="14"/>
      <c r="D8" s="7"/>
      <c r="E8" s="14"/>
    </row>
    <row r="9" spans="1:5" ht="18" customHeight="1">
      <c r="A9" s="7"/>
      <c r="B9" s="14">
        <f>cand2</f>
        <v>0</v>
      </c>
      <c r="D9" s="7"/>
      <c r="E9" s="14">
        <f>cand2</f>
        <v>0</v>
      </c>
    </row>
    <row r="10" spans="1:5" ht="18" customHeight="1">
      <c r="A10" s="7"/>
      <c r="B10" s="14"/>
      <c r="D10" s="7"/>
      <c r="E10" s="14"/>
    </row>
    <row r="11" spans="1:5" ht="18" customHeight="1">
      <c r="A11" s="7"/>
      <c r="B11" s="14">
        <f>cand3</f>
        <v>0</v>
      </c>
      <c r="D11" s="7"/>
      <c r="E11" s="14">
        <f>cand3</f>
        <v>0</v>
      </c>
    </row>
    <row r="12" spans="1:5" ht="18" customHeight="1">
      <c r="A12" s="7"/>
      <c r="B12" s="14"/>
      <c r="D12" s="7"/>
      <c r="E12" s="14"/>
    </row>
    <row r="13" spans="1:5" ht="18" customHeight="1">
      <c r="A13" s="7"/>
      <c r="B13" s="14">
        <f>cand4</f>
        <v>0</v>
      </c>
      <c r="D13" s="7"/>
      <c r="E13" s="14">
        <f>cand4</f>
        <v>0</v>
      </c>
    </row>
    <row r="14" spans="1:5" ht="18" customHeight="1">
      <c r="A14" s="7"/>
      <c r="B14" s="14"/>
      <c r="D14" s="7"/>
      <c r="E14" s="14"/>
    </row>
    <row r="15" spans="1:5" ht="18" customHeight="1">
      <c r="A15" s="7"/>
      <c r="B15" s="14">
        <f>cand5</f>
        <v>0</v>
      </c>
      <c r="D15" s="7"/>
      <c r="E15" s="14">
        <f>cand5</f>
        <v>0</v>
      </c>
    </row>
    <row r="16" spans="1:5" ht="18" customHeight="1">
      <c r="A16" s="7"/>
      <c r="B16" s="14"/>
      <c r="D16" s="7"/>
      <c r="E16" s="14"/>
    </row>
    <row r="17" spans="1:5" ht="18" customHeight="1">
      <c r="A17" s="7"/>
      <c r="B17" s="14">
        <f>cand6</f>
        <v>0</v>
      </c>
      <c r="D17" s="7"/>
      <c r="E17" s="14">
        <f>cand6</f>
        <v>0</v>
      </c>
    </row>
    <row r="18" spans="1:5" ht="18" customHeight="1">
      <c r="A18" s="7"/>
      <c r="B18" s="14"/>
      <c r="D18" s="7"/>
      <c r="E18" s="14"/>
    </row>
    <row r="19" spans="1:5" ht="18" customHeight="1">
      <c r="A19" s="7"/>
      <c r="B19" s="14">
        <f>cand7</f>
        <v>0</v>
      </c>
      <c r="D19" s="7"/>
      <c r="E19" s="14">
        <f>cand7</f>
        <v>0</v>
      </c>
    </row>
    <row r="20" spans="1:5" ht="18" customHeight="1">
      <c r="A20" s="7"/>
      <c r="B20" s="14"/>
      <c r="D20" s="7"/>
      <c r="E20" s="14"/>
    </row>
    <row r="21" spans="1:5" ht="18" customHeight="1">
      <c r="A21" s="7"/>
      <c r="B21" s="14">
        <f>cand8</f>
        <v>0</v>
      </c>
      <c r="D21" s="7"/>
      <c r="E21" s="14">
        <f>cand8</f>
        <v>0</v>
      </c>
    </row>
    <row r="22" spans="1:5" ht="18" customHeight="1">
      <c r="A22" s="7"/>
      <c r="B22" s="14"/>
      <c r="D22" s="7"/>
      <c r="E22" s="14"/>
    </row>
    <row r="23" spans="1:5" ht="18" customHeight="1">
      <c r="A23" s="7"/>
      <c r="B23" s="14">
        <f>cand9</f>
        <v>0</v>
      </c>
      <c r="D23" s="7"/>
      <c r="E23" s="14">
        <f>cand9</f>
        <v>0</v>
      </c>
    </row>
    <row r="24" spans="1:5" ht="18" customHeight="1">
      <c r="A24" s="7"/>
      <c r="B24" s="14"/>
      <c r="D24" s="7"/>
      <c r="E24" s="14"/>
    </row>
    <row r="25" spans="1:5" ht="18" customHeight="1">
      <c r="A25" s="7"/>
      <c r="B25" s="14">
        <f>cand10</f>
        <v>0</v>
      </c>
      <c r="D25" s="7"/>
      <c r="E25" s="14">
        <f>cand10</f>
        <v>0</v>
      </c>
    </row>
    <row r="26" spans="1:5" ht="18" customHeight="1">
      <c r="A26" s="7"/>
      <c r="B26" s="14"/>
      <c r="D26" s="7"/>
      <c r="E26" s="14"/>
    </row>
    <row r="27" spans="1:5" ht="18" customHeight="1">
      <c r="A27" s="7"/>
      <c r="B27" s="14">
        <f>cand11</f>
        <v>0</v>
      </c>
      <c r="D27" s="7"/>
      <c r="E27" s="14">
        <f>cand11</f>
        <v>0</v>
      </c>
    </row>
    <row r="28" spans="1:5" ht="18" customHeight="1">
      <c r="A28" s="7"/>
      <c r="B28" s="14"/>
      <c r="D28" s="7"/>
      <c r="E28" s="14"/>
    </row>
    <row r="29" spans="1:5" ht="18" customHeight="1">
      <c r="A29" s="7"/>
      <c r="B29" s="14">
        <f>cand12</f>
        <v>0</v>
      </c>
      <c r="D29" s="7"/>
      <c r="E29" s="14">
        <f>cand12</f>
        <v>0</v>
      </c>
    </row>
    <row r="30" spans="1:5" ht="18" customHeight="1">
      <c r="A30" s="7"/>
      <c r="B30" s="14"/>
      <c r="D30" s="7"/>
      <c r="E30" s="14"/>
    </row>
    <row r="31" spans="1:5" ht="18" customHeight="1">
      <c r="A31" s="7"/>
      <c r="B31" s="14">
        <f>cand13</f>
        <v>0</v>
      </c>
      <c r="D31" s="7"/>
      <c r="E31" s="14">
        <f>cand13</f>
        <v>0</v>
      </c>
    </row>
    <row r="32" spans="1:5" ht="18" customHeight="1">
      <c r="A32" s="7"/>
      <c r="B32" s="14"/>
      <c r="D32" s="7"/>
      <c r="E32" s="14"/>
    </row>
    <row r="33" spans="1:5" ht="18" customHeight="1">
      <c r="A33" s="7"/>
      <c r="B33" s="14">
        <f>cand14</f>
        <v>0</v>
      </c>
      <c r="D33" s="7"/>
      <c r="E33" s="14">
        <f>cand14</f>
        <v>0</v>
      </c>
    </row>
    <row r="34" spans="1:5" ht="18" customHeight="1">
      <c r="A34" s="7"/>
      <c r="B34" s="14"/>
      <c r="D34" s="7"/>
      <c r="E34" s="14"/>
    </row>
    <row r="35" spans="2:5" ht="18" customHeight="1">
      <c r="B35" s="14">
        <f>cand15</f>
        <v>0</v>
      </c>
      <c r="E35" s="14">
        <f>cand15</f>
        <v>0</v>
      </c>
    </row>
    <row r="36" ht="18" customHeight="1"/>
  </sheetData>
  <mergeCells count="8">
    <mergeCell ref="D2:E2"/>
    <mergeCell ref="D3:E3"/>
    <mergeCell ref="D4:E4"/>
    <mergeCell ref="D5:E5"/>
    <mergeCell ref="A5:B5"/>
    <mergeCell ref="A2:B2"/>
    <mergeCell ref="A3:B3"/>
    <mergeCell ref="A4:B4"/>
  </mergeCells>
  <printOptions horizontalCentered="1" verticalCentered="1"/>
  <pageMargins left="0.1968503937007874" right="0.1968503937007874" top="0.1968503937007874" bottom="0.1968503937007874" header="0.1968503937007874" footer="0.196850393700787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1:D17"/>
  <sheetViews>
    <sheetView zoomScale="60" zoomScaleNormal="60" workbookViewId="0" topLeftCell="A1">
      <selection activeCell="A1" sqref="A1"/>
    </sheetView>
  </sheetViews>
  <sheetFormatPr defaultColWidth="8.88671875" defaultRowHeight="15"/>
  <cols>
    <col min="1" max="1" width="7.10546875" style="3" customWidth="1"/>
    <col min="2" max="3" width="12.3359375" style="3" customWidth="1"/>
    <col min="4" max="16384" width="7.10546875" style="3" customWidth="1"/>
  </cols>
  <sheetData>
    <row r="1" spans="1:4" ht="398.25" customHeight="1">
      <c r="A1" s="1"/>
      <c r="B1" s="2" t="s">
        <v>0</v>
      </c>
      <c r="C1" s="4" t="s">
        <v>0</v>
      </c>
      <c r="D1" s="1"/>
    </row>
    <row r="2" spans="1:4" ht="398.25" customHeight="1">
      <c r="A2" s="1"/>
      <c r="B2" s="2" t="s">
        <v>1</v>
      </c>
      <c r="C2" s="4" t="s">
        <v>1</v>
      </c>
      <c r="D2" s="1"/>
    </row>
    <row r="3" spans="1:4" ht="398.25" customHeight="1">
      <c r="A3" s="1"/>
      <c r="B3" s="2">
        <f>cand1</f>
        <v>0</v>
      </c>
      <c r="C3" s="4">
        <f>cand1</f>
        <v>0</v>
      </c>
      <c r="D3" s="1"/>
    </row>
    <row r="4" spans="1:4" ht="398.25" customHeight="1">
      <c r="A4" s="1"/>
      <c r="B4" s="2">
        <f>cand2</f>
        <v>0</v>
      </c>
      <c r="C4" s="4">
        <f>cand2</f>
        <v>0</v>
      </c>
      <c r="D4" s="1"/>
    </row>
    <row r="5" spans="1:4" ht="398.25" customHeight="1">
      <c r="A5" s="1"/>
      <c r="B5" s="2">
        <f>cand3</f>
        <v>0</v>
      </c>
      <c r="C5" s="4">
        <f>cand3</f>
        <v>0</v>
      </c>
      <c r="D5" s="1"/>
    </row>
    <row r="6" spans="1:4" ht="398.25" customHeight="1">
      <c r="A6" s="1"/>
      <c r="B6" s="2">
        <f>cand4</f>
        <v>0</v>
      </c>
      <c r="C6" s="4">
        <f>cand4</f>
        <v>0</v>
      </c>
      <c r="D6" s="1"/>
    </row>
    <row r="7" spans="1:4" ht="398.25" customHeight="1">
      <c r="A7" s="1"/>
      <c r="B7" s="2">
        <f>cand5</f>
        <v>0</v>
      </c>
      <c r="C7" s="4">
        <f>cand5</f>
        <v>0</v>
      </c>
      <c r="D7" s="1"/>
    </row>
    <row r="8" spans="1:4" ht="398.25" customHeight="1">
      <c r="A8" s="1"/>
      <c r="B8" s="2">
        <f>cand6</f>
        <v>0</v>
      </c>
      <c r="C8" s="4">
        <f>cand6</f>
        <v>0</v>
      </c>
      <c r="D8" s="1"/>
    </row>
    <row r="9" spans="1:4" ht="398.25" customHeight="1">
      <c r="A9" s="1"/>
      <c r="B9" s="2">
        <f>cand7</f>
        <v>0</v>
      </c>
      <c r="C9" s="4">
        <f>cand7</f>
        <v>0</v>
      </c>
      <c r="D9" s="1"/>
    </row>
    <row r="10" spans="1:4" ht="398.25" customHeight="1">
      <c r="A10" s="1"/>
      <c r="B10" s="2">
        <f>cand8</f>
        <v>0</v>
      </c>
      <c r="C10" s="4">
        <f>cand8</f>
        <v>0</v>
      </c>
      <c r="D10" s="1"/>
    </row>
    <row r="11" spans="1:4" ht="398.25" customHeight="1">
      <c r="A11" s="1"/>
      <c r="B11" s="2">
        <f>cand9</f>
        <v>0</v>
      </c>
      <c r="C11" s="4">
        <f>cand9</f>
        <v>0</v>
      </c>
      <c r="D11" s="1"/>
    </row>
    <row r="12" spans="1:4" ht="398.25" customHeight="1">
      <c r="A12" s="1"/>
      <c r="B12" s="2">
        <f>cand10</f>
        <v>0</v>
      </c>
      <c r="C12" s="4">
        <f>cand10</f>
        <v>0</v>
      </c>
      <c r="D12" s="1"/>
    </row>
    <row r="13" spans="1:4" ht="398.25" customHeight="1">
      <c r="A13" s="1"/>
      <c r="B13" s="2">
        <f>cand11</f>
        <v>0</v>
      </c>
      <c r="C13" s="4">
        <f>cand11</f>
        <v>0</v>
      </c>
      <c r="D13" s="1"/>
    </row>
    <row r="14" spans="1:4" ht="398.25" customHeight="1">
      <c r="A14" s="1"/>
      <c r="B14" s="2">
        <f>cand12</f>
        <v>0</v>
      </c>
      <c r="C14" s="4">
        <f>cand12</f>
        <v>0</v>
      </c>
      <c r="D14" s="1"/>
    </row>
    <row r="15" spans="1:4" ht="398.25" customHeight="1">
      <c r="A15" s="1"/>
      <c r="B15" s="2">
        <f>cand13</f>
        <v>0</v>
      </c>
      <c r="C15" s="4">
        <f>cand13</f>
        <v>0</v>
      </c>
      <c r="D15" s="1"/>
    </row>
    <row r="16" spans="1:4" ht="398.25" customHeight="1">
      <c r="A16" s="1"/>
      <c r="B16" s="2">
        <f>cand14</f>
        <v>0</v>
      </c>
      <c r="C16" s="4">
        <f>cand14</f>
        <v>0</v>
      </c>
      <c r="D16" s="1"/>
    </row>
    <row r="17" spans="1:4" ht="398.25" customHeight="1">
      <c r="A17" s="1"/>
      <c r="B17" s="2">
        <f>cand15</f>
        <v>0</v>
      </c>
      <c r="C17" s="4">
        <f>cand15</f>
        <v>0</v>
      </c>
      <c r="D17" s="1"/>
    </row>
  </sheetData>
  <printOptions/>
  <pageMargins left="0.75" right="0.75" top="1" bottom="1" header="0.5" footer="0.5"/>
  <pageSetup horizontalDpi="600" verticalDpi="600" orientation="portrait" paperSize="9" scale="180" r:id="rId1"/>
</worksheet>
</file>

<file path=xl/worksheets/sheet6.xml><?xml version="1.0" encoding="utf-8"?>
<worksheet xmlns="http://schemas.openxmlformats.org/spreadsheetml/2006/main" xmlns:r="http://schemas.openxmlformats.org/officeDocument/2006/relationships">
  <sheetPr>
    <pageSetUpPr fitToPage="1"/>
  </sheetPr>
  <dimension ref="A1:V36"/>
  <sheetViews>
    <sheetView showGridLines="0" zoomScale="80" zoomScaleNormal="80" workbookViewId="0" topLeftCell="A1">
      <selection activeCell="A1" sqref="A1"/>
    </sheetView>
  </sheetViews>
  <sheetFormatPr defaultColWidth="8.88671875" defaultRowHeight="15"/>
  <cols>
    <col min="1" max="1" width="7.5546875" style="60" customWidth="1"/>
    <col min="2" max="2" width="13.77734375" style="61" customWidth="1"/>
    <col min="3" max="3" width="5.88671875" style="29" customWidth="1"/>
    <col min="4" max="4" width="4.3359375" style="29" customWidth="1"/>
    <col min="5" max="19" width="3.88671875" style="29" customWidth="1"/>
    <col min="20" max="20" width="3.88671875" style="40" customWidth="1"/>
    <col min="21" max="22" width="3.88671875" style="29" customWidth="1"/>
    <col min="24" max="16384" width="7.10546875" style="29" customWidth="1"/>
  </cols>
  <sheetData>
    <row r="1" spans="1:22" ht="19.5" customHeight="1">
      <c r="A1" s="5" t="str">
        <f>"Scrutiny Sheet - "&amp;orgname&amp;" "&amp;elecname</f>
        <v>Scrutiny Sheet -  Election of  </v>
      </c>
      <c r="B1" s="38"/>
      <c r="D1" s="27"/>
      <c r="S1" s="28"/>
      <c r="T1" s="83">
        <f ca="1">TODAY()</f>
        <v>37762</v>
      </c>
      <c r="U1" s="83"/>
      <c r="V1" s="83"/>
    </row>
    <row r="2" spans="1:4" ht="12.75" customHeight="1">
      <c r="A2" s="39"/>
      <c r="B2" s="38"/>
      <c r="D2" s="27"/>
    </row>
    <row r="3" spans="1:5" ht="12.75" customHeight="1">
      <c r="A3" s="39"/>
      <c r="B3" s="84" t="s">
        <v>17</v>
      </c>
      <c r="C3" s="84"/>
      <c r="D3" s="42"/>
      <c r="E3" s="41"/>
    </row>
    <row r="4" spans="1:4" ht="12.75" customHeight="1">
      <c r="A4" s="39"/>
      <c r="B4" s="38"/>
      <c r="D4" s="27"/>
    </row>
    <row r="5" spans="1:22" ht="112.5" customHeight="1">
      <c r="A5" s="43" t="s">
        <v>2</v>
      </c>
      <c r="B5" s="85"/>
      <c r="C5" s="86"/>
      <c r="D5" s="44">
        <f>IF(cand1="","",cand1)</f>
      </c>
      <c r="E5" s="44">
        <f>IF(cand2="","",cand2)</f>
      </c>
      <c r="F5" s="44">
        <f>IF(cand3="","",cand3)</f>
      </c>
      <c r="G5" s="44">
        <f>IF(cand4="","",cand4)</f>
      </c>
      <c r="H5" s="44">
        <f>IF(cand5="","",cand5)</f>
      </c>
      <c r="I5" s="44">
        <f>IF(cand6="","",cand6)</f>
      </c>
      <c r="J5" s="44">
        <f>IF(cand7="","",cand7)</f>
      </c>
      <c r="K5" s="44">
        <f>IF(cand8="","",cand8)</f>
      </c>
      <c r="L5" s="44">
        <f>IF(cand9="","",cand9)</f>
      </c>
      <c r="M5" s="44">
        <f>IF(cand10="","",cand10)</f>
      </c>
      <c r="N5" s="44">
        <f>IF(cand11="","",cand11)</f>
      </c>
      <c r="O5" s="44">
        <f>IF(cand12="","",cand12)</f>
      </c>
      <c r="P5" s="44">
        <f>IF(cand13="","",cand13)</f>
      </c>
      <c r="Q5" s="44">
        <f>IF(cand14="","",cand14)</f>
      </c>
      <c r="R5" s="44">
        <f>IF(cand15="","",cand15)</f>
      </c>
      <c r="S5" s="33" t="s">
        <v>43</v>
      </c>
      <c r="T5" s="45" t="s">
        <v>44</v>
      </c>
      <c r="U5" s="33" t="s">
        <v>18</v>
      </c>
      <c r="V5" s="33" t="s">
        <v>19</v>
      </c>
    </row>
    <row r="6" spans="1:22" s="48" customFormat="1" ht="12" customHeight="1">
      <c r="A6" s="46"/>
      <c r="B6" s="47"/>
      <c r="D6" s="49"/>
      <c r="E6" s="49"/>
      <c r="F6" s="49"/>
      <c r="G6" s="49"/>
      <c r="H6" s="49"/>
      <c r="I6" s="49"/>
      <c r="J6" s="49"/>
      <c r="K6" s="49"/>
      <c r="L6" s="49"/>
      <c r="M6" s="49"/>
      <c r="N6" s="49"/>
      <c r="O6" s="49"/>
      <c r="P6" s="49"/>
      <c r="Q6" s="49"/>
      <c r="R6" s="49"/>
      <c r="S6" s="49"/>
      <c r="T6" s="50"/>
      <c r="U6" s="49"/>
      <c r="V6" s="49"/>
    </row>
    <row r="7" spans="1:22" s="48" customFormat="1" ht="12" customHeight="1">
      <c r="A7" s="51">
        <v>1</v>
      </c>
      <c r="B7" s="87" t="s">
        <v>32</v>
      </c>
      <c r="C7" s="88"/>
      <c r="D7" s="52"/>
      <c r="E7" s="52"/>
      <c r="F7" s="52"/>
      <c r="G7" s="52"/>
      <c r="H7" s="52"/>
      <c r="I7" s="52"/>
      <c r="J7" s="52"/>
      <c r="K7" s="52"/>
      <c r="L7" s="52"/>
      <c r="M7" s="52"/>
      <c r="N7" s="52"/>
      <c r="O7" s="52"/>
      <c r="P7" s="52"/>
      <c r="Q7" s="52"/>
      <c r="R7" s="52"/>
      <c r="S7" s="53"/>
      <c r="T7" s="54"/>
      <c r="U7" s="53"/>
      <c r="V7" s="53"/>
    </row>
    <row r="8" spans="1:22" s="48" customFormat="1" ht="12" customHeight="1">
      <c r="A8" s="46"/>
      <c r="B8" s="55"/>
      <c r="C8" s="56" t="s">
        <v>33</v>
      </c>
      <c r="D8" s="49">
        <f aca="true" t="shared" si="0" ref="D8:R8">D7</f>
        <v>0</v>
      </c>
      <c r="E8" s="49">
        <f t="shared" si="0"/>
        <v>0</v>
      </c>
      <c r="F8" s="49">
        <f t="shared" si="0"/>
        <v>0</v>
      </c>
      <c r="G8" s="49">
        <f t="shared" si="0"/>
        <v>0</v>
      </c>
      <c r="H8" s="49">
        <f t="shared" si="0"/>
        <v>0</v>
      </c>
      <c r="I8" s="49">
        <f t="shared" si="0"/>
        <v>0</v>
      </c>
      <c r="J8" s="49">
        <f t="shared" si="0"/>
        <v>0</v>
      </c>
      <c r="K8" s="49">
        <f t="shared" si="0"/>
        <v>0</v>
      </c>
      <c r="L8" s="49">
        <f t="shared" si="0"/>
        <v>0</v>
      </c>
      <c r="M8" s="49">
        <f t="shared" si="0"/>
        <v>0</v>
      </c>
      <c r="N8" s="49">
        <f t="shared" si="0"/>
        <v>0</v>
      </c>
      <c r="O8" s="49">
        <f t="shared" si="0"/>
        <v>0</v>
      </c>
      <c r="P8" s="49">
        <f t="shared" si="0"/>
        <v>0</v>
      </c>
      <c r="Q8" s="49">
        <f t="shared" si="0"/>
        <v>0</v>
      </c>
      <c r="R8" s="49">
        <f t="shared" si="0"/>
        <v>0</v>
      </c>
      <c r="S8" s="49">
        <f>SUM(D8:K8)</f>
        <v>0</v>
      </c>
      <c r="T8" s="57">
        <f>INT(S8/2)+1</f>
        <v>1</v>
      </c>
      <c r="U8" s="49">
        <f>U7</f>
        <v>0</v>
      </c>
      <c r="V8" s="49">
        <f>U8+S8</f>
        <v>0</v>
      </c>
    </row>
    <row r="9" spans="1:22" s="48" customFormat="1" ht="12" customHeight="1">
      <c r="A9" s="51">
        <f>A7+1</f>
        <v>2</v>
      </c>
      <c r="B9" s="58"/>
      <c r="C9" s="59" t="s">
        <v>45</v>
      </c>
      <c r="D9" s="52"/>
      <c r="E9" s="52"/>
      <c r="F9" s="52"/>
      <c r="G9" s="52"/>
      <c r="H9" s="52"/>
      <c r="I9" s="52"/>
      <c r="J9" s="52"/>
      <c r="K9" s="52"/>
      <c r="L9" s="52"/>
      <c r="M9" s="52"/>
      <c r="N9" s="52"/>
      <c r="O9" s="52"/>
      <c r="P9" s="52"/>
      <c r="Q9" s="52"/>
      <c r="R9" s="52"/>
      <c r="S9" s="53"/>
      <c r="T9" s="54"/>
      <c r="U9" s="52"/>
      <c r="V9" s="53"/>
    </row>
    <row r="10" spans="1:22" s="48" customFormat="1" ht="12" customHeight="1">
      <c r="A10" s="46"/>
      <c r="B10" s="81" t="s">
        <v>33</v>
      </c>
      <c r="C10" s="82"/>
      <c r="D10" s="49">
        <f aca="true" t="shared" si="1" ref="D10:R10">D9+D8</f>
        <v>0</v>
      </c>
      <c r="E10" s="49">
        <f t="shared" si="1"/>
        <v>0</v>
      </c>
      <c r="F10" s="49">
        <f t="shared" si="1"/>
        <v>0</v>
      </c>
      <c r="G10" s="49">
        <f t="shared" si="1"/>
        <v>0</v>
      </c>
      <c r="H10" s="49">
        <f t="shared" si="1"/>
        <v>0</v>
      </c>
      <c r="I10" s="49">
        <f t="shared" si="1"/>
        <v>0</v>
      </c>
      <c r="J10" s="49">
        <f t="shared" si="1"/>
        <v>0</v>
      </c>
      <c r="K10" s="49">
        <f t="shared" si="1"/>
        <v>0</v>
      </c>
      <c r="L10" s="49">
        <f t="shared" si="1"/>
        <v>0</v>
      </c>
      <c r="M10" s="49">
        <f t="shared" si="1"/>
        <v>0</v>
      </c>
      <c r="N10" s="49">
        <f t="shared" si="1"/>
        <v>0</v>
      </c>
      <c r="O10" s="49">
        <f t="shared" si="1"/>
        <v>0</v>
      </c>
      <c r="P10" s="49">
        <f t="shared" si="1"/>
        <v>0</v>
      </c>
      <c r="Q10" s="49">
        <f t="shared" si="1"/>
        <v>0</v>
      </c>
      <c r="R10" s="49">
        <f t="shared" si="1"/>
        <v>0</v>
      </c>
      <c r="S10" s="49">
        <f>SUM(D10:K10)</f>
        <v>0</v>
      </c>
      <c r="T10" s="57">
        <f>INT(S10/2)+1</f>
        <v>1</v>
      </c>
      <c r="U10" s="49">
        <f>U9+U8</f>
        <v>0</v>
      </c>
      <c r="V10" s="49">
        <f>U10+S10</f>
        <v>0</v>
      </c>
    </row>
    <row r="11" spans="1:22" s="48" customFormat="1" ht="12" customHeight="1">
      <c r="A11" s="51">
        <f>A9+1</f>
        <v>3</v>
      </c>
      <c r="B11" s="58"/>
      <c r="C11" s="59" t="s">
        <v>45</v>
      </c>
      <c r="D11" s="52"/>
      <c r="E11" s="52"/>
      <c r="F11" s="52"/>
      <c r="G11" s="52"/>
      <c r="H11" s="52"/>
      <c r="I11" s="52"/>
      <c r="J11" s="52"/>
      <c r="K11" s="52"/>
      <c r="L11" s="52"/>
      <c r="M11" s="52"/>
      <c r="N11" s="52"/>
      <c r="O11" s="52"/>
      <c r="P11" s="52"/>
      <c r="Q11" s="52"/>
      <c r="R11" s="52"/>
      <c r="S11" s="53"/>
      <c r="T11" s="54"/>
      <c r="U11" s="52"/>
      <c r="V11" s="53"/>
    </row>
    <row r="12" spans="1:22" s="48" customFormat="1" ht="12" customHeight="1">
      <c r="A12" s="46"/>
      <c r="B12" s="81" t="s">
        <v>33</v>
      </c>
      <c r="C12" s="82"/>
      <c r="D12" s="49">
        <f aca="true" t="shared" si="2" ref="D12:R12">D11+D10</f>
        <v>0</v>
      </c>
      <c r="E12" s="49">
        <f t="shared" si="2"/>
        <v>0</v>
      </c>
      <c r="F12" s="49">
        <f t="shared" si="2"/>
        <v>0</v>
      </c>
      <c r="G12" s="49">
        <f t="shared" si="2"/>
        <v>0</v>
      </c>
      <c r="H12" s="49">
        <f t="shared" si="2"/>
        <v>0</v>
      </c>
      <c r="I12" s="49">
        <f t="shared" si="2"/>
        <v>0</v>
      </c>
      <c r="J12" s="49">
        <f t="shared" si="2"/>
        <v>0</v>
      </c>
      <c r="K12" s="49">
        <f t="shared" si="2"/>
        <v>0</v>
      </c>
      <c r="L12" s="49">
        <f t="shared" si="2"/>
        <v>0</v>
      </c>
      <c r="M12" s="49">
        <f t="shared" si="2"/>
        <v>0</v>
      </c>
      <c r="N12" s="49">
        <f t="shared" si="2"/>
        <v>0</v>
      </c>
      <c r="O12" s="49">
        <f t="shared" si="2"/>
        <v>0</v>
      </c>
      <c r="P12" s="49">
        <f t="shared" si="2"/>
        <v>0</v>
      </c>
      <c r="Q12" s="49">
        <f t="shared" si="2"/>
        <v>0</v>
      </c>
      <c r="R12" s="49">
        <f t="shared" si="2"/>
        <v>0</v>
      </c>
      <c r="S12" s="49">
        <f>SUM(D12:K12)</f>
        <v>0</v>
      </c>
      <c r="T12" s="57">
        <f>INT(S12/2)+1</f>
        <v>1</v>
      </c>
      <c r="U12" s="49">
        <f>U11+U10</f>
        <v>0</v>
      </c>
      <c r="V12" s="49">
        <f>U12+S12</f>
        <v>0</v>
      </c>
    </row>
    <row r="13" spans="1:22" s="48" customFormat="1" ht="12" customHeight="1">
      <c r="A13" s="51">
        <f>A11+1</f>
        <v>4</v>
      </c>
      <c r="B13" s="58"/>
      <c r="C13" s="59" t="s">
        <v>45</v>
      </c>
      <c r="D13" s="52"/>
      <c r="E13" s="52"/>
      <c r="F13" s="52"/>
      <c r="G13" s="52"/>
      <c r="H13" s="52"/>
      <c r="I13" s="52"/>
      <c r="J13" s="52"/>
      <c r="K13" s="52"/>
      <c r="L13" s="52"/>
      <c r="M13" s="52"/>
      <c r="N13" s="52"/>
      <c r="O13" s="52"/>
      <c r="P13" s="52"/>
      <c r="Q13" s="52"/>
      <c r="R13" s="52"/>
      <c r="S13" s="53"/>
      <c r="T13" s="54"/>
      <c r="U13" s="52"/>
      <c r="V13" s="53"/>
    </row>
    <row r="14" spans="1:22" s="48" customFormat="1" ht="12" customHeight="1">
      <c r="A14" s="46"/>
      <c r="B14" s="81" t="s">
        <v>33</v>
      </c>
      <c r="C14" s="82"/>
      <c r="D14" s="49">
        <f aca="true" t="shared" si="3" ref="D14:R14">D13+D12</f>
        <v>0</v>
      </c>
      <c r="E14" s="49">
        <f t="shared" si="3"/>
        <v>0</v>
      </c>
      <c r="F14" s="49">
        <f t="shared" si="3"/>
        <v>0</v>
      </c>
      <c r="G14" s="49">
        <f t="shared" si="3"/>
        <v>0</v>
      </c>
      <c r="H14" s="49">
        <f t="shared" si="3"/>
        <v>0</v>
      </c>
      <c r="I14" s="49">
        <f t="shared" si="3"/>
        <v>0</v>
      </c>
      <c r="J14" s="49">
        <f t="shared" si="3"/>
        <v>0</v>
      </c>
      <c r="K14" s="49">
        <f t="shared" si="3"/>
        <v>0</v>
      </c>
      <c r="L14" s="49">
        <f t="shared" si="3"/>
        <v>0</v>
      </c>
      <c r="M14" s="49">
        <f t="shared" si="3"/>
        <v>0</v>
      </c>
      <c r="N14" s="49">
        <f t="shared" si="3"/>
        <v>0</v>
      </c>
      <c r="O14" s="49">
        <f t="shared" si="3"/>
        <v>0</v>
      </c>
      <c r="P14" s="49">
        <f t="shared" si="3"/>
        <v>0</v>
      </c>
      <c r="Q14" s="49">
        <f t="shared" si="3"/>
        <v>0</v>
      </c>
      <c r="R14" s="49">
        <f t="shared" si="3"/>
        <v>0</v>
      </c>
      <c r="S14" s="49">
        <f>SUM(D14:K14)</f>
        <v>0</v>
      </c>
      <c r="T14" s="57">
        <f>INT(S14/2)+1</f>
        <v>1</v>
      </c>
      <c r="U14" s="49">
        <f>U13+U12</f>
        <v>0</v>
      </c>
      <c r="V14" s="49">
        <f>U14+S14</f>
        <v>0</v>
      </c>
    </row>
    <row r="15" spans="1:22" s="48" customFormat="1" ht="12" customHeight="1">
      <c r="A15" s="51">
        <f>A13+1</f>
        <v>5</v>
      </c>
      <c r="B15" s="58"/>
      <c r="C15" s="59" t="s">
        <v>45</v>
      </c>
      <c r="D15" s="52"/>
      <c r="E15" s="52"/>
      <c r="F15" s="52"/>
      <c r="G15" s="52"/>
      <c r="H15" s="52"/>
      <c r="I15" s="52"/>
      <c r="J15" s="52"/>
      <c r="K15" s="52"/>
      <c r="L15" s="52"/>
      <c r="M15" s="52"/>
      <c r="N15" s="52"/>
      <c r="O15" s="52"/>
      <c r="P15" s="52"/>
      <c r="Q15" s="52"/>
      <c r="R15" s="52"/>
      <c r="S15" s="53"/>
      <c r="T15" s="54"/>
      <c r="U15" s="52"/>
      <c r="V15" s="53"/>
    </row>
    <row r="16" spans="1:22" s="48" customFormat="1" ht="12" customHeight="1">
      <c r="A16" s="46"/>
      <c r="B16" s="81" t="s">
        <v>33</v>
      </c>
      <c r="C16" s="82"/>
      <c r="D16" s="49">
        <f aca="true" t="shared" si="4" ref="D16:R16">D15+D14</f>
        <v>0</v>
      </c>
      <c r="E16" s="49">
        <f t="shared" si="4"/>
        <v>0</v>
      </c>
      <c r="F16" s="49">
        <f t="shared" si="4"/>
        <v>0</v>
      </c>
      <c r="G16" s="49">
        <f t="shared" si="4"/>
        <v>0</v>
      </c>
      <c r="H16" s="49">
        <f t="shared" si="4"/>
        <v>0</v>
      </c>
      <c r="I16" s="49">
        <f t="shared" si="4"/>
        <v>0</v>
      </c>
      <c r="J16" s="49">
        <f t="shared" si="4"/>
        <v>0</v>
      </c>
      <c r="K16" s="49">
        <f t="shared" si="4"/>
        <v>0</v>
      </c>
      <c r="L16" s="49">
        <f t="shared" si="4"/>
        <v>0</v>
      </c>
      <c r="M16" s="49">
        <f t="shared" si="4"/>
        <v>0</v>
      </c>
      <c r="N16" s="49">
        <f t="shared" si="4"/>
        <v>0</v>
      </c>
      <c r="O16" s="49">
        <f t="shared" si="4"/>
        <v>0</v>
      </c>
      <c r="P16" s="49">
        <f t="shared" si="4"/>
        <v>0</v>
      </c>
      <c r="Q16" s="49">
        <f t="shared" si="4"/>
        <v>0</v>
      </c>
      <c r="R16" s="49">
        <f t="shared" si="4"/>
        <v>0</v>
      </c>
      <c r="S16" s="49">
        <f>SUM(D16:K16)</f>
        <v>0</v>
      </c>
      <c r="T16" s="57">
        <f>INT(S16/2)+1</f>
        <v>1</v>
      </c>
      <c r="U16" s="49">
        <f>U15+U14</f>
        <v>0</v>
      </c>
      <c r="V16" s="49">
        <f>U16+S16</f>
        <v>0</v>
      </c>
    </row>
    <row r="17" spans="1:22" s="48" customFormat="1" ht="12" customHeight="1">
      <c r="A17" s="51">
        <f>A15+1</f>
        <v>6</v>
      </c>
      <c r="B17" s="58"/>
      <c r="C17" s="59" t="s">
        <v>45</v>
      </c>
      <c r="D17" s="52"/>
      <c r="E17" s="52"/>
      <c r="F17" s="52"/>
      <c r="G17" s="52"/>
      <c r="H17" s="52"/>
      <c r="I17" s="52"/>
      <c r="J17" s="52"/>
      <c r="K17" s="52"/>
      <c r="L17" s="52"/>
      <c r="M17" s="52"/>
      <c r="N17" s="52"/>
      <c r="O17" s="52"/>
      <c r="P17" s="52"/>
      <c r="Q17" s="52"/>
      <c r="R17" s="52"/>
      <c r="S17" s="53"/>
      <c r="T17" s="54"/>
      <c r="U17" s="52"/>
      <c r="V17" s="53"/>
    </row>
    <row r="18" spans="1:22" s="48" customFormat="1" ht="12" customHeight="1">
      <c r="A18" s="46"/>
      <c r="B18" s="81" t="s">
        <v>33</v>
      </c>
      <c r="C18" s="82"/>
      <c r="D18" s="49">
        <f aca="true" t="shared" si="5" ref="D18:R18">D17+D16</f>
        <v>0</v>
      </c>
      <c r="E18" s="49">
        <f t="shared" si="5"/>
        <v>0</v>
      </c>
      <c r="F18" s="49">
        <f t="shared" si="5"/>
        <v>0</v>
      </c>
      <c r="G18" s="49">
        <f t="shared" si="5"/>
        <v>0</v>
      </c>
      <c r="H18" s="49">
        <f t="shared" si="5"/>
        <v>0</v>
      </c>
      <c r="I18" s="49">
        <f t="shared" si="5"/>
        <v>0</v>
      </c>
      <c r="J18" s="49">
        <f t="shared" si="5"/>
        <v>0</v>
      </c>
      <c r="K18" s="49">
        <f t="shared" si="5"/>
        <v>0</v>
      </c>
      <c r="L18" s="49">
        <f t="shared" si="5"/>
        <v>0</v>
      </c>
      <c r="M18" s="49">
        <f t="shared" si="5"/>
        <v>0</v>
      </c>
      <c r="N18" s="49">
        <f t="shared" si="5"/>
        <v>0</v>
      </c>
      <c r="O18" s="49">
        <f t="shared" si="5"/>
        <v>0</v>
      </c>
      <c r="P18" s="49">
        <f t="shared" si="5"/>
        <v>0</v>
      </c>
      <c r="Q18" s="49">
        <f t="shared" si="5"/>
        <v>0</v>
      </c>
      <c r="R18" s="49">
        <f t="shared" si="5"/>
        <v>0</v>
      </c>
      <c r="S18" s="49">
        <f>SUM(D18:K18)</f>
        <v>0</v>
      </c>
      <c r="T18" s="57">
        <f>INT(S18/2)+1</f>
        <v>1</v>
      </c>
      <c r="U18" s="49">
        <f>U17+U16</f>
        <v>0</v>
      </c>
      <c r="V18" s="49">
        <f>U18+S18</f>
        <v>0</v>
      </c>
    </row>
    <row r="19" spans="1:22" s="48" customFormat="1" ht="12" customHeight="1">
      <c r="A19" s="51">
        <f>A17+1</f>
        <v>7</v>
      </c>
      <c r="B19" s="58"/>
      <c r="C19" s="59" t="s">
        <v>45</v>
      </c>
      <c r="D19" s="52"/>
      <c r="E19" s="52"/>
      <c r="F19" s="52"/>
      <c r="G19" s="52"/>
      <c r="H19" s="52"/>
      <c r="I19" s="52"/>
      <c r="J19" s="52"/>
      <c r="K19" s="52"/>
      <c r="L19" s="52"/>
      <c r="M19" s="52"/>
      <c r="N19" s="52"/>
      <c r="O19" s="52"/>
      <c r="P19" s="52"/>
      <c r="Q19" s="52"/>
      <c r="R19" s="52"/>
      <c r="S19" s="53"/>
      <c r="T19" s="54"/>
      <c r="U19" s="52"/>
      <c r="V19" s="53"/>
    </row>
    <row r="20" spans="1:22" s="48" customFormat="1" ht="12" customHeight="1">
      <c r="A20" s="46"/>
      <c r="B20" s="81" t="s">
        <v>33</v>
      </c>
      <c r="C20" s="82"/>
      <c r="D20" s="49">
        <f aca="true" t="shared" si="6" ref="D20:R20">D19+D18</f>
        <v>0</v>
      </c>
      <c r="E20" s="49">
        <f t="shared" si="6"/>
        <v>0</v>
      </c>
      <c r="F20" s="49">
        <f t="shared" si="6"/>
        <v>0</v>
      </c>
      <c r="G20" s="49">
        <f t="shared" si="6"/>
        <v>0</v>
      </c>
      <c r="H20" s="49">
        <f t="shared" si="6"/>
        <v>0</v>
      </c>
      <c r="I20" s="49">
        <f t="shared" si="6"/>
        <v>0</v>
      </c>
      <c r="J20" s="49">
        <f t="shared" si="6"/>
        <v>0</v>
      </c>
      <c r="K20" s="49">
        <f t="shared" si="6"/>
        <v>0</v>
      </c>
      <c r="L20" s="49">
        <f t="shared" si="6"/>
        <v>0</v>
      </c>
      <c r="M20" s="49">
        <f t="shared" si="6"/>
        <v>0</v>
      </c>
      <c r="N20" s="49">
        <f t="shared" si="6"/>
        <v>0</v>
      </c>
      <c r="O20" s="49">
        <f t="shared" si="6"/>
        <v>0</v>
      </c>
      <c r="P20" s="49">
        <f t="shared" si="6"/>
        <v>0</v>
      </c>
      <c r="Q20" s="49">
        <f t="shared" si="6"/>
        <v>0</v>
      </c>
      <c r="R20" s="49">
        <f t="shared" si="6"/>
        <v>0</v>
      </c>
      <c r="S20" s="49">
        <f>SUM(D20:K20)</f>
        <v>0</v>
      </c>
      <c r="T20" s="57">
        <f>INT(S20/2)+1</f>
        <v>1</v>
      </c>
      <c r="U20" s="49">
        <f>U19+U18</f>
        <v>0</v>
      </c>
      <c r="V20" s="49">
        <f>U20+S20</f>
        <v>0</v>
      </c>
    </row>
    <row r="21" spans="1:22" ht="12" customHeight="1">
      <c r="A21" s="51">
        <f>A19+1</f>
        <v>8</v>
      </c>
      <c r="B21" s="58"/>
      <c r="C21" s="59" t="s">
        <v>45</v>
      </c>
      <c r="D21" s="52"/>
      <c r="E21" s="52"/>
      <c r="F21" s="52"/>
      <c r="G21" s="52"/>
      <c r="H21" s="52"/>
      <c r="I21" s="52"/>
      <c r="J21" s="52"/>
      <c r="K21" s="52"/>
      <c r="L21" s="52"/>
      <c r="M21" s="52"/>
      <c r="N21" s="52"/>
      <c r="O21" s="52"/>
      <c r="P21" s="52"/>
      <c r="Q21" s="52"/>
      <c r="R21" s="52"/>
      <c r="S21" s="53"/>
      <c r="T21" s="54"/>
      <c r="U21" s="52"/>
      <c r="V21" s="53"/>
    </row>
    <row r="22" spans="1:22" ht="12" customHeight="1">
      <c r="A22" s="46"/>
      <c r="B22" s="81" t="s">
        <v>33</v>
      </c>
      <c r="C22" s="82"/>
      <c r="D22" s="49">
        <f aca="true" t="shared" si="7" ref="D22:R22">D21+D20</f>
        <v>0</v>
      </c>
      <c r="E22" s="49">
        <f t="shared" si="7"/>
        <v>0</v>
      </c>
      <c r="F22" s="49">
        <f t="shared" si="7"/>
        <v>0</v>
      </c>
      <c r="G22" s="49">
        <f t="shared" si="7"/>
        <v>0</v>
      </c>
      <c r="H22" s="49">
        <f t="shared" si="7"/>
        <v>0</v>
      </c>
      <c r="I22" s="49">
        <f t="shared" si="7"/>
        <v>0</v>
      </c>
      <c r="J22" s="49">
        <f t="shared" si="7"/>
        <v>0</v>
      </c>
      <c r="K22" s="49">
        <f t="shared" si="7"/>
        <v>0</v>
      </c>
      <c r="L22" s="49">
        <f t="shared" si="7"/>
        <v>0</v>
      </c>
      <c r="M22" s="49">
        <f t="shared" si="7"/>
        <v>0</v>
      </c>
      <c r="N22" s="49">
        <f t="shared" si="7"/>
        <v>0</v>
      </c>
      <c r="O22" s="49">
        <f t="shared" si="7"/>
        <v>0</v>
      </c>
      <c r="P22" s="49">
        <f t="shared" si="7"/>
        <v>0</v>
      </c>
      <c r="Q22" s="49">
        <f t="shared" si="7"/>
        <v>0</v>
      </c>
      <c r="R22" s="49">
        <f t="shared" si="7"/>
        <v>0</v>
      </c>
      <c r="S22" s="49">
        <f>SUM(D22:K22)</f>
        <v>0</v>
      </c>
      <c r="T22" s="57">
        <f>INT(S22/2)+1</f>
        <v>1</v>
      </c>
      <c r="U22" s="49">
        <f>U21+U20</f>
        <v>0</v>
      </c>
      <c r="V22" s="49">
        <f>U22+S22</f>
        <v>0</v>
      </c>
    </row>
    <row r="23" spans="1:22" ht="12" customHeight="1">
      <c r="A23" s="51">
        <f>A21+1</f>
        <v>9</v>
      </c>
      <c r="B23" s="58"/>
      <c r="C23" s="59" t="s">
        <v>45</v>
      </c>
      <c r="D23" s="52"/>
      <c r="E23" s="52"/>
      <c r="F23" s="52"/>
      <c r="G23" s="52"/>
      <c r="H23" s="52"/>
      <c r="I23" s="52"/>
      <c r="J23" s="52"/>
      <c r="K23" s="52"/>
      <c r="L23" s="52"/>
      <c r="M23" s="52"/>
      <c r="N23" s="52"/>
      <c r="O23" s="52"/>
      <c r="P23" s="52"/>
      <c r="Q23" s="52"/>
      <c r="R23" s="52"/>
      <c r="S23" s="53"/>
      <c r="T23" s="54"/>
      <c r="U23" s="52"/>
      <c r="V23" s="53"/>
    </row>
    <row r="24" spans="1:22" ht="12" customHeight="1">
      <c r="A24" s="46"/>
      <c r="B24" s="81" t="s">
        <v>33</v>
      </c>
      <c r="C24" s="82"/>
      <c r="D24" s="49">
        <f aca="true" t="shared" si="8" ref="D24:R24">D23+D22</f>
        <v>0</v>
      </c>
      <c r="E24" s="49">
        <f t="shared" si="8"/>
        <v>0</v>
      </c>
      <c r="F24" s="49">
        <f t="shared" si="8"/>
        <v>0</v>
      </c>
      <c r="G24" s="49">
        <f t="shared" si="8"/>
        <v>0</v>
      </c>
      <c r="H24" s="49">
        <f t="shared" si="8"/>
        <v>0</v>
      </c>
      <c r="I24" s="49">
        <f t="shared" si="8"/>
        <v>0</v>
      </c>
      <c r="J24" s="49">
        <f t="shared" si="8"/>
        <v>0</v>
      </c>
      <c r="K24" s="49">
        <f t="shared" si="8"/>
        <v>0</v>
      </c>
      <c r="L24" s="49">
        <f t="shared" si="8"/>
        <v>0</v>
      </c>
      <c r="M24" s="49">
        <f t="shared" si="8"/>
        <v>0</v>
      </c>
      <c r="N24" s="49">
        <f t="shared" si="8"/>
        <v>0</v>
      </c>
      <c r="O24" s="49">
        <f t="shared" si="8"/>
        <v>0</v>
      </c>
      <c r="P24" s="49">
        <f t="shared" si="8"/>
        <v>0</v>
      </c>
      <c r="Q24" s="49">
        <f t="shared" si="8"/>
        <v>0</v>
      </c>
      <c r="R24" s="49">
        <f t="shared" si="8"/>
        <v>0</v>
      </c>
      <c r="S24" s="49">
        <f>SUM(D24:K24)</f>
        <v>0</v>
      </c>
      <c r="T24" s="57">
        <f>INT(S24/2)+1</f>
        <v>1</v>
      </c>
      <c r="U24" s="49">
        <f>U23+U22</f>
        <v>0</v>
      </c>
      <c r="V24" s="49">
        <f>U24+S24</f>
        <v>0</v>
      </c>
    </row>
    <row r="25" spans="1:22" ht="12" customHeight="1">
      <c r="A25" s="51">
        <f>A23+1</f>
        <v>10</v>
      </c>
      <c r="B25" s="58"/>
      <c r="C25" s="59" t="s">
        <v>45</v>
      </c>
      <c r="D25" s="52"/>
      <c r="E25" s="52"/>
      <c r="F25" s="52"/>
      <c r="G25" s="52"/>
      <c r="H25" s="52"/>
      <c r="I25" s="52"/>
      <c r="J25" s="52"/>
      <c r="K25" s="52"/>
      <c r="L25" s="52"/>
      <c r="M25" s="52"/>
      <c r="N25" s="52"/>
      <c r="O25" s="52"/>
      <c r="P25" s="52"/>
      <c r="Q25" s="52"/>
      <c r="R25" s="52"/>
      <c r="S25" s="53"/>
      <c r="T25" s="54"/>
      <c r="U25" s="52"/>
      <c r="V25" s="53"/>
    </row>
    <row r="26" spans="1:22" ht="12" customHeight="1">
      <c r="A26" s="46"/>
      <c r="B26" s="81" t="s">
        <v>33</v>
      </c>
      <c r="C26" s="82"/>
      <c r="D26" s="49">
        <f aca="true" t="shared" si="9" ref="D26:R26">D25+D24</f>
        <v>0</v>
      </c>
      <c r="E26" s="49">
        <f t="shared" si="9"/>
        <v>0</v>
      </c>
      <c r="F26" s="49">
        <f t="shared" si="9"/>
        <v>0</v>
      </c>
      <c r="G26" s="49">
        <f t="shared" si="9"/>
        <v>0</v>
      </c>
      <c r="H26" s="49">
        <f t="shared" si="9"/>
        <v>0</v>
      </c>
      <c r="I26" s="49">
        <f t="shared" si="9"/>
        <v>0</v>
      </c>
      <c r="J26" s="49">
        <f t="shared" si="9"/>
        <v>0</v>
      </c>
      <c r="K26" s="49">
        <f t="shared" si="9"/>
        <v>0</v>
      </c>
      <c r="L26" s="49">
        <f t="shared" si="9"/>
        <v>0</v>
      </c>
      <c r="M26" s="49">
        <f t="shared" si="9"/>
        <v>0</v>
      </c>
      <c r="N26" s="49">
        <f t="shared" si="9"/>
        <v>0</v>
      </c>
      <c r="O26" s="49">
        <f t="shared" si="9"/>
        <v>0</v>
      </c>
      <c r="P26" s="49">
        <f t="shared" si="9"/>
        <v>0</v>
      </c>
      <c r="Q26" s="49">
        <f t="shared" si="9"/>
        <v>0</v>
      </c>
      <c r="R26" s="49">
        <f t="shared" si="9"/>
        <v>0</v>
      </c>
      <c r="S26" s="49">
        <f>SUM(D26:K26)</f>
        <v>0</v>
      </c>
      <c r="T26" s="57">
        <f>INT(S26/2)+1</f>
        <v>1</v>
      </c>
      <c r="U26" s="49">
        <f>U25+U24</f>
        <v>0</v>
      </c>
      <c r="V26" s="49">
        <f>U26+S26</f>
        <v>0</v>
      </c>
    </row>
    <row r="27" spans="1:22" ht="12" customHeight="1">
      <c r="A27" s="51">
        <f>A25+1</f>
        <v>11</v>
      </c>
      <c r="B27" s="58"/>
      <c r="C27" s="59" t="s">
        <v>45</v>
      </c>
      <c r="D27" s="52"/>
      <c r="E27" s="52"/>
      <c r="F27" s="52"/>
      <c r="G27" s="52"/>
      <c r="H27" s="52"/>
      <c r="I27" s="52"/>
      <c r="J27" s="52"/>
      <c r="K27" s="52"/>
      <c r="L27" s="52"/>
      <c r="M27" s="52"/>
      <c r="N27" s="52"/>
      <c r="O27" s="52"/>
      <c r="P27" s="52"/>
      <c r="Q27" s="52"/>
      <c r="R27" s="52"/>
      <c r="S27" s="53"/>
      <c r="T27" s="54"/>
      <c r="U27" s="52"/>
      <c r="V27" s="53"/>
    </row>
    <row r="28" spans="1:22" ht="12" customHeight="1">
      <c r="A28" s="46"/>
      <c r="B28" s="81" t="s">
        <v>33</v>
      </c>
      <c r="C28" s="82"/>
      <c r="D28" s="49">
        <f aca="true" t="shared" si="10" ref="D28:R28">D27+D26</f>
        <v>0</v>
      </c>
      <c r="E28" s="49">
        <f t="shared" si="10"/>
        <v>0</v>
      </c>
      <c r="F28" s="49">
        <f t="shared" si="10"/>
        <v>0</v>
      </c>
      <c r="G28" s="49">
        <f t="shared" si="10"/>
        <v>0</v>
      </c>
      <c r="H28" s="49">
        <f t="shared" si="10"/>
        <v>0</v>
      </c>
      <c r="I28" s="49">
        <f t="shared" si="10"/>
        <v>0</v>
      </c>
      <c r="J28" s="49">
        <f t="shared" si="10"/>
        <v>0</v>
      </c>
      <c r="K28" s="49">
        <f t="shared" si="10"/>
        <v>0</v>
      </c>
      <c r="L28" s="49">
        <f t="shared" si="10"/>
        <v>0</v>
      </c>
      <c r="M28" s="49">
        <f t="shared" si="10"/>
        <v>0</v>
      </c>
      <c r="N28" s="49">
        <f t="shared" si="10"/>
        <v>0</v>
      </c>
      <c r="O28" s="49">
        <f t="shared" si="10"/>
        <v>0</v>
      </c>
      <c r="P28" s="49">
        <f t="shared" si="10"/>
        <v>0</v>
      </c>
      <c r="Q28" s="49">
        <f t="shared" si="10"/>
        <v>0</v>
      </c>
      <c r="R28" s="49">
        <f t="shared" si="10"/>
        <v>0</v>
      </c>
      <c r="S28" s="49">
        <f>SUM(D28:K28)</f>
        <v>0</v>
      </c>
      <c r="T28" s="57">
        <f>INT(S28/2)+1</f>
        <v>1</v>
      </c>
      <c r="U28" s="49">
        <f>U27+U26</f>
        <v>0</v>
      </c>
      <c r="V28" s="49">
        <f>U28+S28</f>
        <v>0</v>
      </c>
    </row>
    <row r="29" spans="1:22" ht="12" customHeight="1">
      <c r="A29" s="51">
        <f>A27+1</f>
        <v>12</v>
      </c>
      <c r="B29" s="58"/>
      <c r="C29" s="59" t="s">
        <v>45</v>
      </c>
      <c r="D29" s="52"/>
      <c r="E29" s="52"/>
      <c r="F29" s="52"/>
      <c r="G29" s="52"/>
      <c r="H29" s="52"/>
      <c r="I29" s="52"/>
      <c r="J29" s="52"/>
      <c r="K29" s="52"/>
      <c r="L29" s="52"/>
      <c r="M29" s="52"/>
      <c r="N29" s="52"/>
      <c r="O29" s="52"/>
      <c r="P29" s="52"/>
      <c r="Q29" s="52"/>
      <c r="R29" s="52"/>
      <c r="S29" s="53"/>
      <c r="T29" s="54"/>
      <c r="U29" s="52"/>
      <c r="V29" s="53"/>
    </row>
    <row r="30" spans="1:22" ht="12" customHeight="1">
      <c r="A30" s="46"/>
      <c r="B30" s="81" t="s">
        <v>33</v>
      </c>
      <c r="C30" s="82"/>
      <c r="D30" s="49">
        <f aca="true" t="shared" si="11" ref="D30:R30">D29+D28</f>
        <v>0</v>
      </c>
      <c r="E30" s="49">
        <f t="shared" si="11"/>
        <v>0</v>
      </c>
      <c r="F30" s="49">
        <f t="shared" si="11"/>
        <v>0</v>
      </c>
      <c r="G30" s="49">
        <f t="shared" si="11"/>
        <v>0</v>
      </c>
      <c r="H30" s="49">
        <f t="shared" si="11"/>
        <v>0</v>
      </c>
      <c r="I30" s="49">
        <f t="shared" si="11"/>
        <v>0</v>
      </c>
      <c r="J30" s="49">
        <f t="shared" si="11"/>
        <v>0</v>
      </c>
      <c r="K30" s="49">
        <f t="shared" si="11"/>
        <v>0</v>
      </c>
      <c r="L30" s="49">
        <f t="shared" si="11"/>
        <v>0</v>
      </c>
      <c r="M30" s="49">
        <f t="shared" si="11"/>
        <v>0</v>
      </c>
      <c r="N30" s="49">
        <f t="shared" si="11"/>
        <v>0</v>
      </c>
      <c r="O30" s="49">
        <f t="shared" si="11"/>
        <v>0</v>
      </c>
      <c r="P30" s="49">
        <f t="shared" si="11"/>
        <v>0</v>
      </c>
      <c r="Q30" s="49">
        <f t="shared" si="11"/>
        <v>0</v>
      </c>
      <c r="R30" s="49">
        <f t="shared" si="11"/>
        <v>0</v>
      </c>
      <c r="S30" s="49">
        <f>SUM(D30:K30)</f>
        <v>0</v>
      </c>
      <c r="T30" s="57">
        <f>INT(S30/2)+1</f>
        <v>1</v>
      </c>
      <c r="U30" s="49">
        <f>U29+U28</f>
        <v>0</v>
      </c>
      <c r="V30" s="49">
        <f>U30+S30</f>
        <v>0</v>
      </c>
    </row>
    <row r="31" spans="1:22" ht="12" customHeight="1">
      <c r="A31" s="51">
        <f>A29+1</f>
        <v>13</v>
      </c>
      <c r="B31" s="58"/>
      <c r="C31" s="59" t="s">
        <v>45</v>
      </c>
      <c r="D31" s="52"/>
      <c r="E31" s="52"/>
      <c r="F31" s="52"/>
      <c r="G31" s="52"/>
      <c r="H31" s="52"/>
      <c r="I31" s="52"/>
      <c r="J31" s="52"/>
      <c r="K31" s="52"/>
      <c r="L31" s="52"/>
      <c r="M31" s="52"/>
      <c r="N31" s="52"/>
      <c r="O31" s="52"/>
      <c r="P31" s="52"/>
      <c r="Q31" s="52"/>
      <c r="R31" s="52"/>
      <c r="S31" s="53"/>
      <c r="T31" s="54"/>
      <c r="U31" s="52"/>
      <c r="V31" s="53"/>
    </row>
    <row r="32" spans="1:22" ht="12" customHeight="1">
      <c r="A32" s="46"/>
      <c r="B32" s="81" t="s">
        <v>33</v>
      </c>
      <c r="C32" s="82"/>
      <c r="D32" s="49">
        <f aca="true" t="shared" si="12" ref="D32:R32">D31+D30</f>
        <v>0</v>
      </c>
      <c r="E32" s="49">
        <f t="shared" si="12"/>
        <v>0</v>
      </c>
      <c r="F32" s="49">
        <f t="shared" si="12"/>
        <v>0</v>
      </c>
      <c r="G32" s="49">
        <f t="shared" si="12"/>
        <v>0</v>
      </c>
      <c r="H32" s="49">
        <f t="shared" si="12"/>
        <v>0</v>
      </c>
      <c r="I32" s="49">
        <f t="shared" si="12"/>
        <v>0</v>
      </c>
      <c r="J32" s="49">
        <f t="shared" si="12"/>
        <v>0</v>
      </c>
      <c r="K32" s="49">
        <f t="shared" si="12"/>
        <v>0</v>
      </c>
      <c r="L32" s="49">
        <f t="shared" si="12"/>
        <v>0</v>
      </c>
      <c r="M32" s="49">
        <f t="shared" si="12"/>
        <v>0</v>
      </c>
      <c r="N32" s="49">
        <f t="shared" si="12"/>
        <v>0</v>
      </c>
      <c r="O32" s="49">
        <f t="shared" si="12"/>
        <v>0</v>
      </c>
      <c r="P32" s="49">
        <f t="shared" si="12"/>
        <v>0</v>
      </c>
      <c r="Q32" s="49">
        <f t="shared" si="12"/>
        <v>0</v>
      </c>
      <c r="R32" s="49">
        <f t="shared" si="12"/>
        <v>0</v>
      </c>
      <c r="S32" s="49">
        <f>SUM(D32:K32)</f>
        <v>0</v>
      </c>
      <c r="T32" s="57">
        <f>INT(S32/2)+1</f>
        <v>1</v>
      </c>
      <c r="U32" s="49">
        <f>U31+U30</f>
        <v>0</v>
      </c>
      <c r="V32" s="49">
        <f>U32+S32</f>
        <v>0</v>
      </c>
    </row>
    <row r="33" spans="1:22" ht="12" customHeight="1">
      <c r="A33" s="51">
        <f>A31+1</f>
        <v>14</v>
      </c>
      <c r="B33" s="58"/>
      <c r="C33" s="59" t="s">
        <v>45</v>
      </c>
      <c r="D33" s="52"/>
      <c r="E33" s="52"/>
      <c r="F33" s="52"/>
      <c r="G33" s="52"/>
      <c r="H33" s="52"/>
      <c r="I33" s="52"/>
      <c r="J33" s="52"/>
      <c r="K33" s="52"/>
      <c r="L33" s="52"/>
      <c r="M33" s="52"/>
      <c r="N33" s="52"/>
      <c r="O33" s="52"/>
      <c r="P33" s="52"/>
      <c r="Q33" s="52"/>
      <c r="R33" s="52"/>
      <c r="S33" s="53"/>
      <c r="T33" s="54"/>
      <c r="U33" s="52"/>
      <c r="V33" s="53"/>
    </row>
    <row r="34" spans="1:22" ht="12" customHeight="1">
      <c r="A34" s="46"/>
      <c r="B34" s="81" t="s">
        <v>33</v>
      </c>
      <c r="C34" s="82"/>
      <c r="D34" s="49">
        <f aca="true" t="shared" si="13" ref="D34:R34">D33+D32</f>
        <v>0</v>
      </c>
      <c r="E34" s="49">
        <f t="shared" si="13"/>
        <v>0</v>
      </c>
      <c r="F34" s="49">
        <f t="shared" si="13"/>
        <v>0</v>
      </c>
      <c r="G34" s="49">
        <f t="shared" si="13"/>
        <v>0</v>
      </c>
      <c r="H34" s="49">
        <f t="shared" si="13"/>
        <v>0</v>
      </c>
      <c r="I34" s="49">
        <f t="shared" si="13"/>
        <v>0</v>
      </c>
      <c r="J34" s="49">
        <f t="shared" si="13"/>
        <v>0</v>
      </c>
      <c r="K34" s="49">
        <f t="shared" si="13"/>
        <v>0</v>
      </c>
      <c r="L34" s="49">
        <f t="shared" si="13"/>
        <v>0</v>
      </c>
      <c r="M34" s="49">
        <f t="shared" si="13"/>
        <v>0</v>
      </c>
      <c r="N34" s="49">
        <f t="shared" si="13"/>
        <v>0</v>
      </c>
      <c r="O34" s="49">
        <f t="shared" si="13"/>
        <v>0</v>
      </c>
      <c r="P34" s="49">
        <f t="shared" si="13"/>
        <v>0</v>
      </c>
      <c r="Q34" s="49">
        <f t="shared" si="13"/>
        <v>0</v>
      </c>
      <c r="R34" s="49">
        <f t="shared" si="13"/>
        <v>0</v>
      </c>
      <c r="S34" s="49">
        <f>SUM(D34:K34)</f>
        <v>0</v>
      </c>
      <c r="T34" s="57">
        <f>INT(S34/2)+1</f>
        <v>1</v>
      </c>
      <c r="U34" s="49">
        <f>U33+U32</f>
        <v>0</v>
      </c>
      <c r="V34" s="49">
        <f>U34+S34</f>
        <v>0</v>
      </c>
    </row>
    <row r="35" spans="1:22" ht="12" customHeight="1">
      <c r="A35" s="51">
        <f>A33+1</f>
        <v>15</v>
      </c>
      <c r="B35" s="58"/>
      <c r="C35" s="59" t="s">
        <v>45</v>
      </c>
      <c r="D35" s="52"/>
      <c r="E35" s="52"/>
      <c r="F35" s="52"/>
      <c r="G35" s="52"/>
      <c r="H35" s="52"/>
      <c r="I35" s="52"/>
      <c r="J35" s="52"/>
      <c r="K35" s="52"/>
      <c r="L35" s="52"/>
      <c r="M35" s="52"/>
      <c r="N35" s="52"/>
      <c r="O35" s="52"/>
      <c r="P35" s="52"/>
      <c r="Q35" s="52"/>
      <c r="R35" s="52"/>
      <c r="S35" s="53"/>
      <c r="T35" s="54"/>
      <c r="U35" s="52"/>
      <c r="V35" s="53"/>
    </row>
    <row r="36" spans="1:22" ht="12" customHeight="1">
      <c r="A36" s="46"/>
      <c r="B36" s="81" t="s">
        <v>33</v>
      </c>
      <c r="C36" s="82"/>
      <c r="D36" s="49">
        <f aca="true" t="shared" si="14" ref="D36:R36">D35+D34</f>
        <v>0</v>
      </c>
      <c r="E36" s="49">
        <f t="shared" si="14"/>
        <v>0</v>
      </c>
      <c r="F36" s="49">
        <f t="shared" si="14"/>
        <v>0</v>
      </c>
      <c r="G36" s="49">
        <f t="shared" si="14"/>
        <v>0</v>
      </c>
      <c r="H36" s="49">
        <f t="shared" si="14"/>
        <v>0</v>
      </c>
      <c r="I36" s="49">
        <f t="shared" si="14"/>
        <v>0</v>
      </c>
      <c r="J36" s="49">
        <f t="shared" si="14"/>
        <v>0</v>
      </c>
      <c r="K36" s="49">
        <f t="shared" si="14"/>
        <v>0</v>
      </c>
      <c r="L36" s="49">
        <f t="shared" si="14"/>
        <v>0</v>
      </c>
      <c r="M36" s="49">
        <f t="shared" si="14"/>
        <v>0</v>
      </c>
      <c r="N36" s="49">
        <f t="shared" si="14"/>
        <v>0</v>
      </c>
      <c r="O36" s="49">
        <f t="shared" si="14"/>
        <v>0</v>
      </c>
      <c r="P36" s="49">
        <f t="shared" si="14"/>
        <v>0</v>
      </c>
      <c r="Q36" s="49">
        <f t="shared" si="14"/>
        <v>0</v>
      </c>
      <c r="R36" s="49">
        <f t="shared" si="14"/>
        <v>0</v>
      </c>
      <c r="S36" s="49">
        <f>SUM(D36:K36)</f>
        <v>0</v>
      </c>
      <c r="T36" s="57">
        <f>INT(S36/2)+1</f>
        <v>1</v>
      </c>
      <c r="U36" s="49">
        <f>U35+U34</f>
        <v>0</v>
      </c>
      <c r="V36" s="49">
        <f>U36+S36</f>
        <v>0</v>
      </c>
    </row>
  </sheetData>
  <sheetProtection sheet="1" objects="1" scenarios="1"/>
  <mergeCells count="18">
    <mergeCell ref="T1:V1"/>
    <mergeCell ref="B20:C20"/>
    <mergeCell ref="B3:C3"/>
    <mergeCell ref="B18:C18"/>
    <mergeCell ref="B16:C16"/>
    <mergeCell ref="B14:C14"/>
    <mergeCell ref="B12:C12"/>
    <mergeCell ref="B10:C10"/>
    <mergeCell ref="B5:C5"/>
    <mergeCell ref="B7:C7"/>
    <mergeCell ref="B22:C22"/>
    <mergeCell ref="B24:C24"/>
    <mergeCell ref="B26:C26"/>
    <mergeCell ref="B28:C28"/>
    <mergeCell ref="B30:C30"/>
    <mergeCell ref="B32:C32"/>
    <mergeCell ref="B34:C34"/>
    <mergeCell ref="B36:C36"/>
  </mergeCells>
  <printOptions horizontalCentered="1" verticalCentered="1"/>
  <pageMargins left="0.2362204724409449" right="0.2362204724409449" top="0.2" bottom="0.18" header="0.18" footer="0.18"/>
  <pageSetup fitToHeight="1" fitToWidth="1" horizontalDpi="300" verticalDpi="300" orientation="landscape" pageOrder="overThenDown" paperSize="9" r:id="rId1"/>
</worksheet>
</file>

<file path=xl/worksheets/sheet7.xml><?xml version="1.0" encoding="utf-8"?>
<worksheet xmlns="http://schemas.openxmlformats.org/spreadsheetml/2006/main" xmlns:r="http://schemas.openxmlformats.org/officeDocument/2006/relationships">
  <sheetPr>
    <pageSetUpPr fitToPage="1"/>
  </sheetPr>
  <dimension ref="A1:V36"/>
  <sheetViews>
    <sheetView showGridLines="0" zoomScale="80" zoomScaleNormal="80" workbookViewId="0" topLeftCell="A1">
      <selection activeCell="A1" sqref="A1"/>
    </sheetView>
  </sheetViews>
  <sheetFormatPr defaultColWidth="8.88671875" defaultRowHeight="15"/>
  <cols>
    <col min="1" max="1" width="7.5546875" style="60" customWidth="1"/>
    <col min="2" max="2" width="13.77734375" style="61" customWidth="1"/>
    <col min="3" max="3" width="5.88671875" style="29" customWidth="1"/>
    <col min="4" max="4" width="4.3359375" style="29" customWidth="1"/>
    <col min="5" max="19" width="3.88671875" style="29" customWidth="1"/>
    <col min="20" max="20" width="3.88671875" style="40" customWidth="1"/>
    <col min="21" max="22" width="3.88671875" style="29" customWidth="1"/>
    <col min="23" max="23" width="8.88671875" style="62" customWidth="1"/>
    <col min="24" max="16384" width="7.10546875" style="29" customWidth="1"/>
  </cols>
  <sheetData>
    <row r="1" spans="1:22" ht="19.5" customHeight="1">
      <c r="A1" s="27" t="str">
        <f>"Scrutiny Sheet - "&amp;orgname&amp;" "&amp;elecname</f>
        <v>Scrutiny Sheet -  Election of  </v>
      </c>
      <c r="B1" s="38"/>
      <c r="D1" s="27"/>
      <c r="S1" s="28"/>
      <c r="T1" s="83">
        <f ca="1">TODAY()</f>
        <v>37762</v>
      </c>
      <c r="U1" s="83"/>
      <c r="V1" s="83"/>
    </row>
    <row r="2" spans="1:4" ht="12.75" customHeight="1">
      <c r="A2" s="39"/>
      <c r="B2" s="38"/>
      <c r="D2" s="27"/>
    </row>
    <row r="3" spans="1:5" ht="12.75" customHeight="1">
      <c r="A3" s="39"/>
      <c r="B3" s="84" t="s">
        <v>17</v>
      </c>
      <c r="C3" s="84"/>
      <c r="D3" s="63"/>
      <c r="E3" s="41"/>
    </row>
    <row r="4" spans="1:4" ht="12.75" customHeight="1">
      <c r="A4" s="39"/>
      <c r="B4" s="38"/>
      <c r="D4" s="27"/>
    </row>
    <row r="5" spans="1:22" ht="112.5" customHeight="1">
      <c r="A5" s="43" t="s">
        <v>2</v>
      </c>
      <c r="B5" s="85"/>
      <c r="C5" s="86"/>
      <c r="D5" s="44">
        <f>IF(cand1="","",cand1)</f>
      </c>
      <c r="E5" s="44">
        <f>IF(cand2="","",cand2)</f>
      </c>
      <c r="F5" s="44">
        <f>IF(cand3="","",cand3)</f>
      </c>
      <c r="G5" s="44">
        <f>IF(cand4="","",cand4)</f>
      </c>
      <c r="H5" s="44">
        <f>IF(cand5="","",cand5)</f>
      </c>
      <c r="I5" s="44">
        <f>IF(cand6="","",cand6)</f>
      </c>
      <c r="J5" s="44">
        <f>IF(cand7="","",cand7)</f>
      </c>
      <c r="K5" s="44">
        <f>IF(cand8="","",cand8)</f>
      </c>
      <c r="L5" s="44">
        <f>IF(cand9="","",cand9)</f>
      </c>
      <c r="M5" s="44">
        <f>IF(cand10="","",cand10)</f>
      </c>
      <c r="N5" s="44">
        <f>IF(cand11="","",cand11)</f>
      </c>
      <c r="O5" s="44">
        <f>IF(cand12="","",cand12)</f>
      </c>
      <c r="P5" s="44">
        <f>IF(cand13="","",cand13)</f>
      </c>
      <c r="Q5" s="44">
        <f>IF(cand14="","",cand14)</f>
      </c>
      <c r="R5" s="44">
        <f>IF(cand15="","",cand15)</f>
      </c>
      <c r="S5" s="33" t="s">
        <v>43</v>
      </c>
      <c r="T5" s="45" t="s">
        <v>44</v>
      </c>
      <c r="U5" s="33" t="s">
        <v>18</v>
      </c>
      <c r="V5" s="33" t="s">
        <v>19</v>
      </c>
    </row>
    <row r="6" spans="1:22" s="48" customFormat="1" ht="12" customHeight="1">
      <c r="A6" s="46"/>
      <c r="B6" s="47"/>
      <c r="D6" s="49"/>
      <c r="E6" s="49"/>
      <c r="F6" s="49"/>
      <c r="G6" s="49"/>
      <c r="H6" s="49"/>
      <c r="I6" s="49"/>
      <c r="J6" s="49"/>
      <c r="K6" s="49"/>
      <c r="L6" s="49"/>
      <c r="M6" s="49"/>
      <c r="N6" s="49"/>
      <c r="O6" s="49"/>
      <c r="P6" s="49"/>
      <c r="Q6" s="49"/>
      <c r="R6" s="49"/>
      <c r="S6" s="49"/>
      <c r="T6" s="50"/>
      <c r="U6" s="49"/>
      <c r="V6" s="49"/>
    </row>
    <row r="7" spans="1:22" s="48" customFormat="1" ht="12" customHeight="1">
      <c r="A7" s="51">
        <v>1</v>
      </c>
      <c r="B7" s="87" t="s">
        <v>32</v>
      </c>
      <c r="C7" s="88"/>
      <c r="D7" s="53"/>
      <c r="E7" s="53"/>
      <c r="F7" s="53"/>
      <c r="G7" s="53"/>
      <c r="H7" s="53"/>
      <c r="I7" s="53"/>
      <c r="J7" s="53"/>
      <c r="K7" s="53"/>
      <c r="L7" s="53"/>
      <c r="M7" s="53"/>
      <c r="N7" s="53"/>
      <c r="O7" s="53"/>
      <c r="P7" s="53"/>
      <c r="Q7" s="53"/>
      <c r="R7" s="53"/>
      <c r="S7" s="53"/>
      <c r="T7" s="54"/>
      <c r="U7" s="53"/>
      <c r="V7" s="53"/>
    </row>
    <row r="8" spans="1:22" s="48" customFormat="1" ht="12" customHeight="1">
      <c r="A8" s="46"/>
      <c r="B8" s="55"/>
      <c r="C8" s="56" t="s">
        <v>33</v>
      </c>
      <c r="D8" s="64"/>
      <c r="E8" s="64"/>
      <c r="F8" s="64"/>
      <c r="G8" s="64"/>
      <c r="H8" s="64"/>
      <c r="I8" s="64"/>
      <c r="J8" s="64"/>
      <c r="K8" s="64"/>
      <c r="L8" s="64"/>
      <c r="M8" s="64"/>
      <c r="N8" s="64"/>
      <c r="O8" s="64"/>
      <c r="P8" s="64"/>
      <c r="Q8" s="64"/>
      <c r="R8" s="64"/>
      <c r="S8" s="64"/>
      <c r="T8" s="65"/>
      <c r="U8" s="64"/>
      <c r="V8" s="64"/>
    </row>
    <row r="9" spans="1:22" s="48" customFormat="1" ht="12" customHeight="1">
      <c r="A9" s="51">
        <f>A7+1</f>
        <v>2</v>
      </c>
      <c r="B9" s="47"/>
      <c r="C9" s="59" t="s">
        <v>45</v>
      </c>
      <c r="D9" s="53"/>
      <c r="E9" s="53"/>
      <c r="F9" s="53"/>
      <c r="G9" s="53"/>
      <c r="H9" s="53"/>
      <c r="I9" s="53"/>
      <c r="J9" s="53"/>
      <c r="K9" s="53"/>
      <c r="L9" s="53"/>
      <c r="M9" s="53"/>
      <c r="N9" s="53"/>
      <c r="O9" s="53"/>
      <c r="P9" s="53"/>
      <c r="Q9" s="53"/>
      <c r="R9" s="53"/>
      <c r="S9" s="53"/>
      <c r="T9" s="54"/>
      <c r="U9" s="53"/>
      <c r="V9" s="53"/>
    </row>
    <row r="10" spans="1:22" s="48" customFormat="1" ht="12" customHeight="1">
      <c r="A10" s="46"/>
      <c r="B10" s="81" t="s">
        <v>33</v>
      </c>
      <c r="C10" s="82"/>
      <c r="D10" s="64"/>
      <c r="E10" s="64"/>
      <c r="F10" s="64"/>
      <c r="G10" s="64"/>
      <c r="H10" s="64"/>
      <c r="I10" s="64"/>
      <c r="J10" s="64"/>
      <c r="K10" s="64"/>
      <c r="L10" s="64"/>
      <c r="M10" s="64"/>
      <c r="N10" s="64"/>
      <c r="O10" s="64"/>
      <c r="P10" s="64"/>
      <c r="Q10" s="64"/>
      <c r="R10" s="64"/>
      <c r="S10" s="64"/>
      <c r="T10" s="65"/>
      <c r="U10" s="64"/>
      <c r="V10" s="64"/>
    </row>
    <row r="11" spans="1:22" s="48" customFormat="1" ht="12" customHeight="1">
      <c r="A11" s="51">
        <f>A9+1</f>
        <v>3</v>
      </c>
      <c r="B11" s="47"/>
      <c r="C11" s="59" t="s">
        <v>45</v>
      </c>
      <c r="D11" s="53"/>
      <c r="E11" s="53"/>
      <c r="F11" s="53"/>
      <c r="G11" s="53"/>
      <c r="H11" s="53"/>
      <c r="I11" s="53"/>
      <c r="J11" s="53"/>
      <c r="K11" s="53"/>
      <c r="L11" s="53"/>
      <c r="M11" s="53"/>
      <c r="N11" s="53"/>
      <c r="O11" s="53"/>
      <c r="P11" s="53"/>
      <c r="Q11" s="53"/>
      <c r="R11" s="53"/>
      <c r="S11" s="53"/>
      <c r="T11" s="54"/>
      <c r="U11" s="53"/>
      <c r="V11" s="53"/>
    </row>
    <row r="12" spans="1:22" s="48" customFormat="1" ht="12" customHeight="1">
      <c r="A12" s="46"/>
      <c r="B12" s="81" t="s">
        <v>33</v>
      </c>
      <c r="C12" s="82"/>
      <c r="D12" s="64"/>
      <c r="E12" s="64"/>
      <c r="F12" s="64"/>
      <c r="G12" s="64"/>
      <c r="H12" s="64"/>
      <c r="I12" s="64"/>
      <c r="J12" s="64"/>
      <c r="K12" s="64"/>
      <c r="L12" s="64"/>
      <c r="M12" s="64"/>
      <c r="N12" s="64"/>
      <c r="O12" s="64"/>
      <c r="P12" s="64"/>
      <c r="Q12" s="64"/>
      <c r="R12" s="64"/>
      <c r="S12" s="64"/>
      <c r="T12" s="65"/>
      <c r="U12" s="64"/>
      <c r="V12" s="64"/>
    </row>
    <row r="13" spans="1:22" s="48" customFormat="1" ht="12" customHeight="1">
      <c r="A13" s="51">
        <f>A11+1</f>
        <v>4</v>
      </c>
      <c r="B13" s="47"/>
      <c r="C13" s="59" t="s">
        <v>45</v>
      </c>
      <c r="D13" s="53"/>
      <c r="E13" s="53"/>
      <c r="F13" s="53"/>
      <c r="G13" s="53"/>
      <c r="H13" s="53"/>
      <c r="I13" s="53"/>
      <c r="J13" s="53"/>
      <c r="K13" s="53"/>
      <c r="L13" s="53"/>
      <c r="M13" s="53"/>
      <c r="N13" s="53"/>
      <c r="O13" s="53"/>
      <c r="P13" s="53"/>
      <c r="Q13" s="53"/>
      <c r="R13" s="53"/>
      <c r="S13" s="53"/>
      <c r="T13" s="54"/>
      <c r="U13" s="53"/>
      <c r="V13" s="53"/>
    </row>
    <row r="14" spans="1:22" s="48" customFormat="1" ht="12" customHeight="1">
      <c r="A14" s="46"/>
      <c r="B14" s="81" t="s">
        <v>33</v>
      </c>
      <c r="C14" s="82"/>
      <c r="D14" s="64"/>
      <c r="E14" s="64"/>
      <c r="F14" s="64"/>
      <c r="G14" s="64"/>
      <c r="H14" s="64"/>
      <c r="I14" s="64"/>
      <c r="J14" s="64"/>
      <c r="K14" s="64"/>
      <c r="L14" s="64"/>
      <c r="M14" s="64"/>
      <c r="N14" s="64"/>
      <c r="O14" s="64"/>
      <c r="P14" s="64"/>
      <c r="Q14" s="64"/>
      <c r="R14" s="64"/>
      <c r="S14" s="64"/>
      <c r="T14" s="65"/>
      <c r="U14" s="64"/>
      <c r="V14" s="64"/>
    </row>
    <row r="15" spans="1:22" s="48" customFormat="1" ht="12" customHeight="1">
      <c r="A15" s="51">
        <f>A13+1</f>
        <v>5</v>
      </c>
      <c r="B15" s="47"/>
      <c r="C15" s="59" t="s">
        <v>45</v>
      </c>
      <c r="D15" s="53"/>
      <c r="E15" s="53"/>
      <c r="F15" s="53"/>
      <c r="G15" s="53"/>
      <c r="H15" s="53"/>
      <c r="I15" s="53"/>
      <c r="J15" s="53"/>
      <c r="K15" s="53"/>
      <c r="L15" s="53"/>
      <c r="M15" s="53"/>
      <c r="N15" s="53"/>
      <c r="O15" s="53"/>
      <c r="P15" s="53"/>
      <c r="Q15" s="53"/>
      <c r="R15" s="53"/>
      <c r="S15" s="53"/>
      <c r="T15" s="54"/>
      <c r="U15" s="53"/>
      <c r="V15" s="53"/>
    </row>
    <row r="16" spans="1:22" s="48" customFormat="1" ht="12" customHeight="1">
      <c r="A16" s="46"/>
      <c r="B16" s="81" t="s">
        <v>33</v>
      </c>
      <c r="C16" s="82"/>
      <c r="D16" s="64"/>
      <c r="E16" s="64"/>
      <c r="F16" s="64"/>
      <c r="G16" s="64"/>
      <c r="H16" s="64"/>
      <c r="I16" s="64"/>
      <c r="J16" s="64"/>
      <c r="K16" s="64"/>
      <c r="L16" s="64"/>
      <c r="M16" s="64"/>
      <c r="N16" s="64"/>
      <c r="O16" s="64"/>
      <c r="P16" s="64"/>
      <c r="Q16" s="64"/>
      <c r="R16" s="64"/>
      <c r="S16" s="64"/>
      <c r="T16" s="65"/>
      <c r="U16" s="64"/>
      <c r="V16" s="64"/>
    </row>
    <row r="17" spans="1:22" s="48" customFormat="1" ht="12" customHeight="1">
      <c r="A17" s="51">
        <f>A15+1</f>
        <v>6</v>
      </c>
      <c r="B17" s="47"/>
      <c r="C17" s="59" t="s">
        <v>45</v>
      </c>
      <c r="D17" s="53"/>
      <c r="E17" s="53"/>
      <c r="F17" s="53"/>
      <c r="G17" s="53"/>
      <c r="H17" s="53"/>
      <c r="I17" s="53"/>
      <c r="J17" s="53"/>
      <c r="K17" s="53"/>
      <c r="L17" s="53"/>
      <c r="M17" s="53"/>
      <c r="N17" s="53"/>
      <c r="O17" s="53"/>
      <c r="P17" s="53"/>
      <c r="Q17" s="53"/>
      <c r="R17" s="53"/>
      <c r="S17" s="53"/>
      <c r="T17" s="54"/>
      <c r="U17" s="53"/>
      <c r="V17" s="53"/>
    </row>
    <row r="18" spans="1:22" s="48" customFormat="1" ht="12" customHeight="1">
      <c r="A18" s="46"/>
      <c r="B18" s="81" t="s">
        <v>33</v>
      </c>
      <c r="C18" s="82"/>
      <c r="D18" s="64"/>
      <c r="E18" s="64"/>
      <c r="F18" s="64"/>
      <c r="G18" s="64"/>
      <c r="H18" s="64"/>
      <c r="I18" s="64"/>
      <c r="J18" s="64"/>
      <c r="K18" s="64"/>
      <c r="L18" s="64"/>
      <c r="M18" s="64"/>
      <c r="N18" s="64"/>
      <c r="O18" s="64"/>
      <c r="P18" s="64"/>
      <c r="Q18" s="64"/>
      <c r="R18" s="64"/>
      <c r="S18" s="64"/>
      <c r="T18" s="65"/>
      <c r="U18" s="64"/>
      <c r="V18" s="64"/>
    </row>
    <row r="19" spans="1:22" s="48" customFormat="1" ht="12" customHeight="1">
      <c r="A19" s="51">
        <f>A17+1</f>
        <v>7</v>
      </c>
      <c r="B19" s="47"/>
      <c r="C19" s="59" t="s">
        <v>45</v>
      </c>
      <c r="D19" s="53"/>
      <c r="E19" s="53"/>
      <c r="F19" s="53"/>
      <c r="G19" s="53"/>
      <c r="H19" s="53"/>
      <c r="I19" s="53"/>
      <c r="J19" s="53"/>
      <c r="K19" s="53"/>
      <c r="L19" s="53"/>
      <c r="M19" s="53"/>
      <c r="N19" s="53"/>
      <c r="O19" s="53"/>
      <c r="P19" s="53"/>
      <c r="Q19" s="53"/>
      <c r="R19" s="53"/>
      <c r="S19" s="53"/>
      <c r="T19" s="54"/>
      <c r="U19" s="53"/>
      <c r="V19" s="53"/>
    </row>
    <row r="20" spans="1:22" s="48" customFormat="1" ht="12" customHeight="1">
      <c r="A20" s="46"/>
      <c r="B20" s="81" t="s">
        <v>33</v>
      </c>
      <c r="C20" s="82"/>
      <c r="D20" s="64"/>
      <c r="E20" s="64"/>
      <c r="F20" s="64"/>
      <c r="G20" s="64"/>
      <c r="H20" s="64"/>
      <c r="I20" s="64"/>
      <c r="J20" s="64"/>
      <c r="K20" s="64"/>
      <c r="L20" s="64"/>
      <c r="M20" s="64"/>
      <c r="N20" s="64"/>
      <c r="O20" s="64"/>
      <c r="P20" s="64"/>
      <c r="Q20" s="64"/>
      <c r="R20" s="64"/>
      <c r="S20" s="64"/>
      <c r="T20" s="65"/>
      <c r="U20" s="64"/>
      <c r="V20" s="64"/>
    </row>
    <row r="21" spans="1:22" ht="12" customHeight="1">
      <c r="A21" s="51">
        <f>A19+1</f>
        <v>8</v>
      </c>
      <c r="B21" s="47"/>
      <c r="C21" s="59" t="s">
        <v>45</v>
      </c>
      <c r="D21" s="53"/>
      <c r="E21" s="53"/>
      <c r="F21" s="53"/>
      <c r="G21" s="53"/>
      <c r="H21" s="53"/>
      <c r="I21" s="53"/>
      <c r="J21" s="53"/>
      <c r="K21" s="53"/>
      <c r="L21" s="53"/>
      <c r="M21" s="53"/>
      <c r="N21" s="53"/>
      <c r="O21" s="53"/>
      <c r="P21" s="53"/>
      <c r="Q21" s="53"/>
      <c r="R21" s="53"/>
      <c r="S21" s="53"/>
      <c r="T21" s="54"/>
      <c r="U21" s="53"/>
      <c r="V21" s="53"/>
    </row>
    <row r="22" spans="1:22" ht="12" customHeight="1">
      <c r="A22" s="46"/>
      <c r="B22" s="81" t="s">
        <v>33</v>
      </c>
      <c r="C22" s="82"/>
      <c r="D22" s="64"/>
      <c r="E22" s="64"/>
      <c r="F22" s="64"/>
      <c r="G22" s="64"/>
      <c r="H22" s="64"/>
      <c r="I22" s="64"/>
      <c r="J22" s="64"/>
      <c r="K22" s="64"/>
      <c r="L22" s="64"/>
      <c r="M22" s="64"/>
      <c r="N22" s="64"/>
      <c r="O22" s="64"/>
      <c r="P22" s="64"/>
      <c r="Q22" s="64"/>
      <c r="R22" s="64"/>
      <c r="S22" s="64"/>
      <c r="T22" s="65"/>
      <c r="U22" s="64"/>
      <c r="V22" s="64"/>
    </row>
    <row r="23" spans="1:22" ht="12" customHeight="1">
      <c r="A23" s="51">
        <f>A21+1</f>
        <v>9</v>
      </c>
      <c r="B23" s="47"/>
      <c r="C23" s="59" t="s">
        <v>45</v>
      </c>
      <c r="D23" s="53"/>
      <c r="E23" s="53"/>
      <c r="F23" s="53"/>
      <c r="G23" s="53"/>
      <c r="H23" s="53"/>
      <c r="I23" s="53"/>
      <c r="J23" s="53"/>
      <c r="K23" s="53"/>
      <c r="L23" s="53"/>
      <c r="M23" s="53"/>
      <c r="N23" s="53"/>
      <c r="O23" s="53"/>
      <c r="P23" s="53"/>
      <c r="Q23" s="53"/>
      <c r="R23" s="53"/>
      <c r="S23" s="53"/>
      <c r="T23" s="54"/>
      <c r="U23" s="53"/>
      <c r="V23" s="53"/>
    </row>
    <row r="24" spans="1:22" ht="12" customHeight="1">
      <c r="A24" s="46"/>
      <c r="B24" s="81" t="s">
        <v>33</v>
      </c>
      <c r="C24" s="82"/>
      <c r="D24" s="64"/>
      <c r="E24" s="64"/>
      <c r="F24" s="64"/>
      <c r="G24" s="64"/>
      <c r="H24" s="64"/>
      <c r="I24" s="64"/>
      <c r="J24" s="64"/>
      <c r="K24" s="64"/>
      <c r="L24" s="64"/>
      <c r="M24" s="64"/>
      <c r="N24" s="64"/>
      <c r="O24" s="64"/>
      <c r="P24" s="64"/>
      <c r="Q24" s="64"/>
      <c r="R24" s="64"/>
      <c r="S24" s="64"/>
      <c r="T24" s="65"/>
      <c r="U24" s="64"/>
      <c r="V24" s="64"/>
    </row>
    <row r="25" spans="1:22" ht="12" customHeight="1">
      <c r="A25" s="51">
        <f>A23+1</f>
        <v>10</v>
      </c>
      <c r="B25" s="47"/>
      <c r="C25" s="59" t="s">
        <v>45</v>
      </c>
      <c r="D25" s="53"/>
      <c r="E25" s="53"/>
      <c r="F25" s="53"/>
      <c r="G25" s="53"/>
      <c r="H25" s="53"/>
      <c r="I25" s="53"/>
      <c r="J25" s="53"/>
      <c r="K25" s="53"/>
      <c r="L25" s="53"/>
      <c r="M25" s="53"/>
      <c r="N25" s="53"/>
      <c r="O25" s="53"/>
      <c r="P25" s="53"/>
      <c r="Q25" s="53"/>
      <c r="R25" s="53"/>
      <c r="S25" s="53"/>
      <c r="T25" s="54"/>
      <c r="U25" s="53"/>
      <c r="V25" s="53"/>
    </row>
    <row r="26" spans="1:22" ht="12" customHeight="1">
      <c r="A26" s="46"/>
      <c r="B26" s="81" t="s">
        <v>33</v>
      </c>
      <c r="C26" s="82"/>
      <c r="D26" s="64"/>
      <c r="E26" s="64"/>
      <c r="F26" s="64"/>
      <c r="G26" s="64"/>
      <c r="H26" s="64"/>
      <c r="I26" s="64"/>
      <c r="J26" s="64"/>
      <c r="K26" s="64"/>
      <c r="L26" s="64"/>
      <c r="M26" s="64"/>
      <c r="N26" s="64"/>
      <c r="O26" s="64"/>
      <c r="P26" s="64"/>
      <c r="Q26" s="64"/>
      <c r="R26" s="64"/>
      <c r="S26" s="64"/>
      <c r="T26" s="65"/>
      <c r="U26" s="64"/>
      <c r="V26" s="64"/>
    </row>
    <row r="27" spans="1:22" ht="12" customHeight="1">
      <c r="A27" s="51">
        <f>A25+1</f>
        <v>11</v>
      </c>
      <c r="B27" s="47"/>
      <c r="C27" s="59" t="s">
        <v>45</v>
      </c>
      <c r="D27" s="53"/>
      <c r="E27" s="53"/>
      <c r="F27" s="53"/>
      <c r="G27" s="53"/>
      <c r="H27" s="53"/>
      <c r="I27" s="53"/>
      <c r="J27" s="53"/>
      <c r="K27" s="53"/>
      <c r="L27" s="53"/>
      <c r="M27" s="53"/>
      <c r="N27" s="53"/>
      <c r="O27" s="53"/>
      <c r="P27" s="53"/>
      <c r="Q27" s="53"/>
      <c r="R27" s="53"/>
      <c r="S27" s="53"/>
      <c r="T27" s="54"/>
      <c r="U27" s="53"/>
      <c r="V27" s="53"/>
    </row>
    <row r="28" spans="1:22" ht="12" customHeight="1">
      <c r="A28" s="46"/>
      <c r="B28" s="81" t="s">
        <v>33</v>
      </c>
      <c r="C28" s="82"/>
      <c r="D28" s="64"/>
      <c r="E28" s="64"/>
      <c r="F28" s="64"/>
      <c r="G28" s="64"/>
      <c r="H28" s="64"/>
      <c r="I28" s="64"/>
      <c r="J28" s="64"/>
      <c r="K28" s="64"/>
      <c r="L28" s="64"/>
      <c r="M28" s="64"/>
      <c r="N28" s="64"/>
      <c r="O28" s="64"/>
      <c r="P28" s="64"/>
      <c r="Q28" s="64"/>
      <c r="R28" s="64"/>
      <c r="S28" s="64"/>
      <c r="T28" s="65"/>
      <c r="U28" s="64"/>
      <c r="V28" s="64"/>
    </row>
    <row r="29" spans="1:22" ht="12" customHeight="1">
      <c r="A29" s="51">
        <f>A27+1</f>
        <v>12</v>
      </c>
      <c r="B29" s="47"/>
      <c r="C29" s="59" t="s">
        <v>45</v>
      </c>
      <c r="D29" s="53"/>
      <c r="E29" s="53"/>
      <c r="F29" s="53"/>
      <c r="G29" s="53"/>
      <c r="H29" s="53"/>
      <c r="I29" s="53"/>
      <c r="J29" s="53"/>
      <c r="K29" s="53"/>
      <c r="L29" s="53"/>
      <c r="M29" s="53"/>
      <c r="N29" s="53"/>
      <c r="O29" s="53"/>
      <c r="P29" s="53"/>
      <c r="Q29" s="53"/>
      <c r="R29" s="53"/>
      <c r="S29" s="53"/>
      <c r="T29" s="54"/>
      <c r="U29" s="53"/>
      <c r="V29" s="53"/>
    </row>
    <row r="30" spans="1:22" ht="12" customHeight="1">
      <c r="A30" s="46"/>
      <c r="B30" s="81" t="s">
        <v>33</v>
      </c>
      <c r="C30" s="82"/>
      <c r="D30" s="64"/>
      <c r="E30" s="64"/>
      <c r="F30" s="64"/>
      <c r="G30" s="64"/>
      <c r="H30" s="64"/>
      <c r="I30" s="64"/>
      <c r="J30" s="64"/>
      <c r="K30" s="64"/>
      <c r="L30" s="64"/>
      <c r="M30" s="64"/>
      <c r="N30" s="64"/>
      <c r="O30" s="64"/>
      <c r="P30" s="64"/>
      <c r="Q30" s="64"/>
      <c r="R30" s="64"/>
      <c r="S30" s="64"/>
      <c r="T30" s="65"/>
      <c r="U30" s="64"/>
      <c r="V30" s="64"/>
    </row>
    <row r="31" spans="1:22" ht="12" customHeight="1">
      <c r="A31" s="51">
        <f>A29+1</f>
        <v>13</v>
      </c>
      <c r="B31" s="47"/>
      <c r="C31" s="59" t="s">
        <v>45</v>
      </c>
      <c r="D31" s="53"/>
      <c r="E31" s="53"/>
      <c r="F31" s="53"/>
      <c r="G31" s="53"/>
      <c r="H31" s="53"/>
      <c r="I31" s="53"/>
      <c r="J31" s="53"/>
      <c r="K31" s="53"/>
      <c r="L31" s="53"/>
      <c r="M31" s="53"/>
      <c r="N31" s="53"/>
      <c r="O31" s="53"/>
      <c r="P31" s="53"/>
      <c r="Q31" s="53"/>
      <c r="R31" s="53"/>
      <c r="S31" s="53"/>
      <c r="T31" s="54"/>
      <c r="U31" s="53"/>
      <c r="V31" s="53"/>
    </row>
    <row r="32" spans="1:22" ht="12" customHeight="1">
      <c r="A32" s="46"/>
      <c r="B32" s="81" t="s">
        <v>33</v>
      </c>
      <c r="C32" s="82"/>
      <c r="D32" s="64"/>
      <c r="E32" s="64"/>
      <c r="F32" s="64"/>
      <c r="G32" s="64"/>
      <c r="H32" s="64"/>
      <c r="I32" s="64"/>
      <c r="J32" s="64"/>
      <c r="K32" s="64"/>
      <c r="L32" s="64"/>
      <c r="M32" s="64"/>
      <c r="N32" s="64"/>
      <c r="O32" s="64"/>
      <c r="P32" s="64"/>
      <c r="Q32" s="64"/>
      <c r="R32" s="64"/>
      <c r="S32" s="64"/>
      <c r="T32" s="65"/>
      <c r="U32" s="64"/>
      <c r="V32" s="64"/>
    </row>
    <row r="33" spans="1:22" ht="12" customHeight="1">
      <c r="A33" s="51">
        <f>A31+1</f>
        <v>14</v>
      </c>
      <c r="B33" s="47"/>
      <c r="C33" s="59" t="s">
        <v>45</v>
      </c>
      <c r="D33" s="53"/>
      <c r="E33" s="53"/>
      <c r="F33" s="53"/>
      <c r="G33" s="53"/>
      <c r="H33" s="53"/>
      <c r="I33" s="53"/>
      <c r="J33" s="53"/>
      <c r="K33" s="53"/>
      <c r="L33" s="53"/>
      <c r="M33" s="53"/>
      <c r="N33" s="53"/>
      <c r="O33" s="53"/>
      <c r="P33" s="53"/>
      <c r="Q33" s="53"/>
      <c r="R33" s="53"/>
      <c r="S33" s="53"/>
      <c r="T33" s="54"/>
      <c r="U33" s="53"/>
      <c r="V33" s="53"/>
    </row>
    <row r="34" spans="1:22" ht="12" customHeight="1">
      <c r="A34" s="46"/>
      <c r="B34" s="81" t="s">
        <v>33</v>
      </c>
      <c r="C34" s="82"/>
      <c r="D34" s="64"/>
      <c r="E34" s="64"/>
      <c r="F34" s="64"/>
      <c r="G34" s="64"/>
      <c r="H34" s="64"/>
      <c r="I34" s="64"/>
      <c r="J34" s="64"/>
      <c r="K34" s="64"/>
      <c r="L34" s="64"/>
      <c r="M34" s="64"/>
      <c r="N34" s="64"/>
      <c r="O34" s="64"/>
      <c r="P34" s="64"/>
      <c r="Q34" s="64"/>
      <c r="R34" s="64"/>
      <c r="S34" s="64"/>
      <c r="T34" s="65"/>
      <c r="U34" s="64"/>
      <c r="V34" s="64"/>
    </row>
    <row r="35" spans="1:22" ht="12" customHeight="1">
      <c r="A35" s="51">
        <f>A33+1</f>
        <v>15</v>
      </c>
      <c r="B35" s="47"/>
      <c r="C35" s="59" t="s">
        <v>45</v>
      </c>
      <c r="D35" s="53"/>
      <c r="E35" s="53"/>
      <c r="F35" s="53"/>
      <c r="G35" s="53"/>
      <c r="H35" s="53"/>
      <c r="I35" s="53"/>
      <c r="J35" s="53"/>
      <c r="K35" s="53"/>
      <c r="L35" s="53"/>
      <c r="M35" s="53"/>
      <c r="N35" s="53"/>
      <c r="O35" s="53"/>
      <c r="P35" s="53"/>
      <c r="Q35" s="53"/>
      <c r="R35" s="53"/>
      <c r="S35" s="53"/>
      <c r="T35" s="54"/>
      <c r="U35" s="53"/>
      <c r="V35" s="53"/>
    </row>
    <row r="36" spans="1:22" ht="12" customHeight="1">
      <c r="A36" s="46"/>
      <c r="B36" s="81" t="s">
        <v>33</v>
      </c>
      <c r="C36" s="82"/>
      <c r="D36" s="64"/>
      <c r="E36" s="64"/>
      <c r="F36" s="64"/>
      <c r="G36" s="64"/>
      <c r="H36" s="64"/>
      <c r="I36" s="64"/>
      <c r="J36" s="64"/>
      <c r="K36" s="64"/>
      <c r="L36" s="64"/>
      <c r="M36" s="64"/>
      <c r="N36" s="64"/>
      <c r="O36" s="64"/>
      <c r="P36" s="64"/>
      <c r="Q36" s="64"/>
      <c r="R36" s="64"/>
      <c r="S36" s="64"/>
      <c r="T36" s="65"/>
      <c r="U36" s="64"/>
      <c r="V36" s="64"/>
    </row>
  </sheetData>
  <sheetProtection sheet="1" objects="1" scenarios="1"/>
  <mergeCells count="18">
    <mergeCell ref="B30:C30"/>
    <mergeCell ref="B32:C32"/>
    <mergeCell ref="B34:C34"/>
    <mergeCell ref="B36:C36"/>
    <mergeCell ref="B22:C22"/>
    <mergeCell ref="B24:C24"/>
    <mergeCell ref="B26:C26"/>
    <mergeCell ref="B28:C28"/>
    <mergeCell ref="T1:V1"/>
    <mergeCell ref="B20:C20"/>
    <mergeCell ref="B3:C3"/>
    <mergeCell ref="B18:C18"/>
    <mergeCell ref="B16:C16"/>
    <mergeCell ref="B14:C14"/>
    <mergeCell ref="B12:C12"/>
    <mergeCell ref="B10:C10"/>
    <mergeCell ref="B5:C5"/>
    <mergeCell ref="B7:C7"/>
  </mergeCells>
  <printOptions horizontalCentered="1" verticalCentered="1"/>
  <pageMargins left="0.2362204724409449" right="0.2362204724409449" top="0.2" bottom="0.18" header="0.18" footer="0.18"/>
  <pageSetup fitToHeight="1" fitToWidth="1" horizontalDpi="300" verticalDpi="300" orientation="landscape" pageOrder="overThenDown" paperSize="9" r:id="rId1"/>
</worksheet>
</file>

<file path=xl/worksheets/sheet8.xml><?xml version="1.0" encoding="utf-8"?>
<worksheet xmlns="http://schemas.openxmlformats.org/spreadsheetml/2006/main" xmlns:r="http://schemas.openxmlformats.org/officeDocument/2006/relationships">
  <sheetPr>
    <pageSetUpPr fitToPage="1"/>
  </sheetPr>
  <dimension ref="A1:O35"/>
  <sheetViews>
    <sheetView showGridLines="0" workbookViewId="0" topLeftCell="A1">
      <selection activeCell="A1" sqref="A1"/>
    </sheetView>
  </sheetViews>
  <sheetFormatPr defaultColWidth="8.88671875" defaultRowHeight="15"/>
  <cols>
    <col min="1" max="1" width="7.5546875" style="60" customWidth="1"/>
    <col min="2" max="2" width="13.77734375" style="61" customWidth="1"/>
    <col min="3" max="3" width="5.88671875" style="29" customWidth="1"/>
    <col min="4" max="4" width="4.3359375" style="29" customWidth="1"/>
    <col min="5" max="12" width="3.88671875" style="29" customWidth="1"/>
    <col min="13" max="13" width="3.88671875" style="40" customWidth="1"/>
    <col min="14" max="15" width="3.88671875" style="29" customWidth="1"/>
    <col min="17" max="16384" width="7.10546875" style="29" customWidth="1"/>
  </cols>
  <sheetData>
    <row r="1" spans="1:15" ht="19.5" customHeight="1">
      <c r="A1" s="66" t="str">
        <f>"Scrutiny Sheet - sample for a single-member election"</f>
        <v>Scrutiny Sheet - sample for a single-member election</v>
      </c>
      <c r="B1" s="38"/>
      <c r="D1" s="27"/>
      <c r="L1" s="28"/>
      <c r="M1" s="83">
        <f ca="1">TODAY()</f>
        <v>37762</v>
      </c>
      <c r="N1" s="83"/>
      <c r="O1" s="83"/>
    </row>
    <row r="2" spans="1:4" ht="12.75" customHeight="1">
      <c r="A2" s="39"/>
      <c r="B2" s="38"/>
      <c r="D2" s="27"/>
    </row>
    <row r="3" spans="1:5" ht="12.75" customHeight="1">
      <c r="A3" s="39"/>
      <c r="B3" s="84" t="s">
        <v>17</v>
      </c>
      <c r="C3" s="84"/>
      <c r="D3" s="63">
        <v>4</v>
      </c>
      <c r="E3" s="41"/>
    </row>
    <row r="4" spans="1:4" ht="12.75" customHeight="1">
      <c r="A4" s="39"/>
      <c r="B4" s="38"/>
      <c r="D4" s="27"/>
    </row>
    <row r="5" spans="1:15" ht="101.25" customHeight="1">
      <c r="A5" s="43" t="s">
        <v>2</v>
      </c>
      <c r="B5" s="85"/>
      <c r="C5" s="86"/>
      <c r="D5" s="31" t="s">
        <v>20</v>
      </c>
      <c r="E5" s="32" t="s">
        <v>22</v>
      </c>
      <c r="F5" s="32" t="s">
        <v>21</v>
      </c>
      <c r="G5" s="32" t="s">
        <v>23</v>
      </c>
      <c r="H5" s="32" t="s">
        <v>24</v>
      </c>
      <c r="I5" s="32" t="s">
        <v>25</v>
      </c>
      <c r="J5" s="32" t="s">
        <v>26</v>
      </c>
      <c r="K5" s="32" t="s">
        <v>27</v>
      </c>
      <c r="L5" s="33" t="s">
        <v>43</v>
      </c>
      <c r="M5" s="45" t="s">
        <v>44</v>
      </c>
      <c r="N5" s="33" t="s">
        <v>18</v>
      </c>
      <c r="O5" s="33" t="s">
        <v>19</v>
      </c>
    </row>
    <row r="6" spans="1:15" s="48" customFormat="1" ht="12">
      <c r="A6" s="46"/>
      <c r="B6" s="47"/>
      <c r="D6" s="49"/>
      <c r="E6" s="49"/>
      <c r="F6" s="49"/>
      <c r="G6" s="49"/>
      <c r="H6" s="49"/>
      <c r="I6" s="49"/>
      <c r="J6" s="49"/>
      <c r="K6" s="49"/>
      <c r="L6" s="49"/>
      <c r="M6" s="50"/>
      <c r="N6" s="49"/>
      <c r="O6" s="49"/>
    </row>
    <row r="7" spans="1:15" s="48" customFormat="1" ht="12">
      <c r="A7" s="51">
        <v>1</v>
      </c>
      <c r="B7" s="87" t="s">
        <v>32</v>
      </c>
      <c r="C7" s="88"/>
      <c r="D7" s="53">
        <v>12</v>
      </c>
      <c r="E7" s="53">
        <v>25</v>
      </c>
      <c r="F7" s="53">
        <v>35</v>
      </c>
      <c r="G7" s="53">
        <v>9</v>
      </c>
      <c r="H7" s="53">
        <v>12</v>
      </c>
      <c r="I7" s="53">
        <v>15</v>
      </c>
      <c r="J7" s="53">
        <v>26</v>
      </c>
      <c r="K7" s="53">
        <v>17</v>
      </c>
      <c r="L7" s="53"/>
      <c r="M7" s="54"/>
      <c r="N7" s="53"/>
      <c r="O7" s="53"/>
    </row>
    <row r="8" spans="1:15" s="48" customFormat="1" ht="12">
      <c r="A8" s="46"/>
      <c r="B8" s="55"/>
      <c r="C8" s="56" t="s">
        <v>33</v>
      </c>
      <c r="D8" s="49">
        <f aca="true" t="shared" si="0" ref="D8:K8">D7</f>
        <v>12</v>
      </c>
      <c r="E8" s="49">
        <f t="shared" si="0"/>
        <v>25</v>
      </c>
      <c r="F8" s="49">
        <f t="shared" si="0"/>
        <v>35</v>
      </c>
      <c r="G8" s="49">
        <f t="shared" si="0"/>
        <v>9</v>
      </c>
      <c r="H8" s="49">
        <f t="shared" si="0"/>
        <v>12</v>
      </c>
      <c r="I8" s="49">
        <f t="shared" si="0"/>
        <v>15</v>
      </c>
      <c r="J8" s="49">
        <f t="shared" si="0"/>
        <v>26</v>
      </c>
      <c r="K8" s="49">
        <f t="shared" si="0"/>
        <v>17</v>
      </c>
      <c r="L8" s="49">
        <f>SUM(D8:K8)</f>
        <v>151</v>
      </c>
      <c r="M8" s="57">
        <f>INT(L8/2)+1</f>
        <v>76</v>
      </c>
      <c r="N8" s="49">
        <f>N7</f>
        <v>0</v>
      </c>
      <c r="O8" s="49">
        <f>N8+L8</f>
        <v>151</v>
      </c>
    </row>
    <row r="9" spans="1:15" s="48" customFormat="1" ht="12">
      <c r="A9" s="51">
        <f>A7+1</f>
        <v>2</v>
      </c>
      <c r="B9" s="47" t="s">
        <v>23</v>
      </c>
      <c r="C9" s="59" t="s">
        <v>45</v>
      </c>
      <c r="D9" s="67">
        <v>3</v>
      </c>
      <c r="E9" s="53">
        <v>1</v>
      </c>
      <c r="F9" s="53">
        <v>0</v>
      </c>
      <c r="G9" s="53">
        <v>-9</v>
      </c>
      <c r="H9" s="53">
        <v>4</v>
      </c>
      <c r="I9" s="53">
        <v>0</v>
      </c>
      <c r="J9" s="53">
        <v>0</v>
      </c>
      <c r="K9" s="53">
        <v>0</v>
      </c>
      <c r="L9" s="53"/>
      <c r="M9" s="54"/>
      <c r="N9" s="53">
        <v>1</v>
      </c>
      <c r="O9" s="53"/>
    </row>
    <row r="10" spans="1:15" s="48" customFormat="1" ht="12">
      <c r="A10" s="46"/>
      <c r="B10" s="81" t="s">
        <v>33</v>
      </c>
      <c r="C10" s="82"/>
      <c r="D10" s="49">
        <f aca="true" t="shared" si="1" ref="D10:K10">D9+D8</f>
        <v>15</v>
      </c>
      <c r="E10" s="49">
        <f t="shared" si="1"/>
        <v>26</v>
      </c>
      <c r="F10" s="49">
        <f t="shared" si="1"/>
        <v>35</v>
      </c>
      <c r="G10" s="49">
        <f t="shared" si="1"/>
        <v>0</v>
      </c>
      <c r="H10" s="49">
        <f t="shared" si="1"/>
        <v>16</v>
      </c>
      <c r="I10" s="49">
        <f t="shared" si="1"/>
        <v>15</v>
      </c>
      <c r="J10" s="49">
        <f t="shared" si="1"/>
        <v>26</v>
      </c>
      <c r="K10" s="49">
        <f t="shared" si="1"/>
        <v>17</v>
      </c>
      <c r="L10" s="49">
        <f>SUM(D10:K10)</f>
        <v>150</v>
      </c>
      <c r="M10" s="57">
        <f>INT(L10/2)+1</f>
        <v>76</v>
      </c>
      <c r="N10" s="49">
        <f>N9+N8</f>
        <v>1</v>
      </c>
      <c r="O10" s="49">
        <f>N10+L10</f>
        <v>151</v>
      </c>
    </row>
    <row r="11" spans="1:15" s="48" customFormat="1" ht="12">
      <c r="A11" s="51">
        <f>A9+1</f>
        <v>3</v>
      </c>
      <c r="B11" s="47" t="s">
        <v>20</v>
      </c>
      <c r="C11" s="59" t="s">
        <v>45</v>
      </c>
      <c r="D11" s="67">
        <v>-15</v>
      </c>
      <c r="E11" s="53">
        <v>2</v>
      </c>
      <c r="F11" s="53">
        <v>1</v>
      </c>
      <c r="G11" s="53"/>
      <c r="H11" s="53">
        <v>5</v>
      </c>
      <c r="I11" s="53">
        <v>1</v>
      </c>
      <c r="J11" s="53">
        <v>2</v>
      </c>
      <c r="K11" s="53">
        <v>4</v>
      </c>
      <c r="L11" s="53"/>
      <c r="M11" s="54"/>
      <c r="N11" s="53">
        <v>0</v>
      </c>
      <c r="O11" s="53"/>
    </row>
    <row r="12" spans="1:15" s="48" customFormat="1" ht="12">
      <c r="A12" s="46"/>
      <c r="B12" s="81" t="s">
        <v>33</v>
      </c>
      <c r="C12" s="82"/>
      <c r="D12" s="49">
        <f aca="true" t="shared" si="2" ref="D12:K12">D11+D10</f>
        <v>0</v>
      </c>
      <c r="E12" s="49">
        <f t="shared" si="2"/>
        <v>28</v>
      </c>
      <c r="F12" s="49">
        <f t="shared" si="2"/>
        <v>36</v>
      </c>
      <c r="G12" s="49">
        <f t="shared" si="2"/>
        <v>0</v>
      </c>
      <c r="H12" s="49">
        <f t="shared" si="2"/>
        <v>21</v>
      </c>
      <c r="I12" s="49">
        <f t="shared" si="2"/>
        <v>16</v>
      </c>
      <c r="J12" s="49">
        <f t="shared" si="2"/>
        <v>28</v>
      </c>
      <c r="K12" s="49">
        <f t="shared" si="2"/>
        <v>21</v>
      </c>
      <c r="L12" s="49">
        <f>SUM(D12:K12)</f>
        <v>150</v>
      </c>
      <c r="M12" s="57">
        <f>INT(L12/2)+1</f>
        <v>76</v>
      </c>
      <c r="N12" s="49">
        <f>N11+N10</f>
        <v>1</v>
      </c>
      <c r="O12" s="49">
        <f>N12+L12</f>
        <v>151</v>
      </c>
    </row>
    <row r="13" spans="1:15" s="48" customFormat="1" ht="12">
      <c r="A13" s="51">
        <f>A11+1</f>
        <v>4</v>
      </c>
      <c r="B13" s="47" t="s">
        <v>25</v>
      </c>
      <c r="C13" s="59" t="s">
        <v>45</v>
      </c>
      <c r="D13" s="68"/>
      <c r="E13" s="53">
        <v>8</v>
      </c>
      <c r="F13" s="53">
        <v>1</v>
      </c>
      <c r="G13" s="53"/>
      <c r="H13" s="53">
        <v>3</v>
      </c>
      <c r="I13" s="53">
        <v>-16</v>
      </c>
      <c r="J13" s="53">
        <v>1</v>
      </c>
      <c r="K13" s="53">
        <v>1</v>
      </c>
      <c r="L13" s="53"/>
      <c r="M13" s="54"/>
      <c r="N13" s="53">
        <v>2</v>
      </c>
      <c r="O13" s="53"/>
    </row>
    <row r="14" spans="1:15" s="48" customFormat="1" ht="12">
      <c r="A14" s="46"/>
      <c r="B14" s="81" t="s">
        <v>33</v>
      </c>
      <c r="C14" s="82"/>
      <c r="D14" s="49">
        <f aca="true" t="shared" si="3" ref="D14:K14">D13+D12</f>
        <v>0</v>
      </c>
      <c r="E14" s="49">
        <f t="shared" si="3"/>
        <v>36</v>
      </c>
      <c r="F14" s="49">
        <f t="shared" si="3"/>
        <v>37</v>
      </c>
      <c r="G14" s="49">
        <f t="shared" si="3"/>
        <v>0</v>
      </c>
      <c r="H14" s="49">
        <f t="shared" si="3"/>
        <v>24</v>
      </c>
      <c r="I14" s="49">
        <f t="shared" si="3"/>
        <v>0</v>
      </c>
      <c r="J14" s="49">
        <f t="shared" si="3"/>
        <v>29</v>
      </c>
      <c r="K14" s="49">
        <f t="shared" si="3"/>
        <v>22</v>
      </c>
      <c r="L14" s="49">
        <f>SUM(D14:K14)</f>
        <v>148</v>
      </c>
      <c r="M14" s="57">
        <f>INT(L14/2)+1</f>
        <v>75</v>
      </c>
      <c r="N14" s="49">
        <f>N13+N12</f>
        <v>3</v>
      </c>
      <c r="O14" s="49">
        <f>N14+L14</f>
        <v>151</v>
      </c>
    </row>
    <row r="15" spans="1:15" s="48" customFormat="1" ht="12">
      <c r="A15" s="51">
        <f>A13+1</f>
        <v>5</v>
      </c>
      <c r="B15" s="47" t="s">
        <v>27</v>
      </c>
      <c r="C15" s="59" t="s">
        <v>45</v>
      </c>
      <c r="D15" s="68"/>
      <c r="E15" s="53">
        <v>8</v>
      </c>
      <c r="F15" s="53">
        <v>7</v>
      </c>
      <c r="G15" s="53"/>
      <c r="H15" s="53">
        <v>6</v>
      </c>
      <c r="I15" s="53"/>
      <c r="J15" s="53">
        <v>1</v>
      </c>
      <c r="K15" s="53">
        <v>-22</v>
      </c>
      <c r="L15" s="53"/>
      <c r="M15" s="54"/>
      <c r="N15" s="53">
        <v>0</v>
      </c>
      <c r="O15" s="53"/>
    </row>
    <row r="16" spans="1:15" s="48" customFormat="1" ht="12">
      <c r="A16" s="46"/>
      <c r="B16" s="81" t="s">
        <v>33</v>
      </c>
      <c r="C16" s="82"/>
      <c r="D16" s="49">
        <f aca="true" t="shared" si="4" ref="D16:K16">D15+D14</f>
        <v>0</v>
      </c>
      <c r="E16" s="49">
        <f t="shared" si="4"/>
        <v>44</v>
      </c>
      <c r="F16" s="49">
        <f t="shared" si="4"/>
        <v>44</v>
      </c>
      <c r="G16" s="49">
        <f t="shared" si="4"/>
        <v>0</v>
      </c>
      <c r="H16" s="49">
        <f t="shared" si="4"/>
        <v>30</v>
      </c>
      <c r="I16" s="49">
        <f t="shared" si="4"/>
        <v>0</v>
      </c>
      <c r="J16" s="49">
        <f t="shared" si="4"/>
        <v>30</v>
      </c>
      <c r="K16" s="49">
        <f t="shared" si="4"/>
        <v>0</v>
      </c>
      <c r="L16" s="49">
        <f>SUM(D16:K16)</f>
        <v>148</v>
      </c>
      <c r="M16" s="57">
        <f>INT(L16/2)+1</f>
        <v>75</v>
      </c>
      <c r="N16" s="49">
        <f>N15+N14</f>
        <v>3</v>
      </c>
      <c r="O16" s="49">
        <f>N16+L16</f>
        <v>151</v>
      </c>
    </row>
    <row r="17" spans="1:15" s="48" customFormat="1" ht="12">
      <c r="A17" s="51">
        <f>A15+1</f>
        <v>6</v>
      </c>
      <c r="B17" s="47" t="s">
        <v>24</v>
      </c>
      <c r="C17" s="59" t="s">
        <v>45</v>
      </c>
      <c r="D17" s="68"/>
      <c r="E17" s="53">
        <v>10</v>
      </c>
      <c r="F17" s="53">
        <v>12</v>
      </c>
      <c r="G17" s="53"/>
      <c r="H17" s="53">
        <v>-30</v>
      </c>
      <c r="I17" s="53"/>
      <c r="J17" s="53">
        <v>7</v>
      </c>
      <c r="K17" s="53"/>
      <c r="L17" s="53"/>
      <c r="M17" s="54"/>
      <c r="N17" s="53">
        <v>1</v>
      </c>
      <c r="O17" s="53"/>
    </row>
    <row r="18" spans="1:15" s="48" customFormat="1" ht="12">
      <c r="A18" s="46"/>
      <c r="B18" s="81" t="s">
        <v>33</v>
      </c>
      <c r="C18" s="82"/>
      <c r="D18" s="49">
        <f aca="true" t="shared" si="5" ref="D18:K18">D17+D16</f>
        <v>0</v>
      </c>
      <c r="E18" s="49">
        <f t="shared" si="5"/>
        <v>54</v>
      </c>
      <c r="F18" s="49">
        <f t="shared" si="5"/>
        <v>56</v>
      </c>
      <c r="G18" s="49">
        <f t="shared" si="5"/>
        <v>0</v>
      </c>
      <c r="H18" s="49">
        <f t="shared" si="5"/>
        <v>0</v>
      </c>
      <c r="I18" s="49">
        <f t="shared" si="5"/>
        <v>0</v>
      </c>
      <c r="J18" s="49">
        <f t="shared" si="5"/>
        <v>37</v>
      </c>
      <c r="K18" s="49">
        <f t="shared" si="5"/>
        <v>0</v>
      </c>
      <c r="L18" s="49">
        <f>SUM(D18:K18)</f>
        <v>147</v>
      </c>
      <c r="M18" s="57">
        <f>INT(L18/2)+1</f>
        <v>74</v>
      </c>
      <c r="N18" s="49">
        <f>N17+N16</f>
        <v>4</v>
      </c>
      <c r="O18" s="49">
        <f>N18+L18</f>
        <v>151</v>
      </c>
    </row>
    <row r="19" spans="1:15" s="48" customFormat="1" ht="12">
      <c r="A19" s="51">
        <f>A17+1</f>
        <v>7</v>
      </c>
      <c r="B19" s="47" t="s">
        <v>26</v>
      </c>
      <c r="C19" s="59" t="s">
        <v>45</v>
      </c>
      <c r="D19" s="68"/>
      <c r="E19" s="53">
        <v>21</v>
      </c>
      <c r="F19" s="53">
        <v>15</v>
      </c>
      <c r="G19" s="53"/>
      <c r="H19" s="53"/>
      <c r="I19" s="53"/>
      <c r="J19" s="53">
        <v>-37</v>
      </c>
      <c r="K19" s="53"/>
      <c r="L19" s="53"/>
      <c r="M19" s="54"/>
      <c r="N19" s="53">
        <v>1</v>
      </c>
      <c r="O19" s="53"/>
    </row>
    <row r="20" spans="1:15" s="48" customFormat="1" ht="12">
      <c r="A20" s="46"/>
      <c r="B20" s="90" t="s">
        <v>33</v>
      </c>
      <c r="C20" s="91"/>
      <c r="D20" s="49">
        <f aca="true" t="shared" si="6" ref="D20:K20">D19+D18</f>
        <v>0</v>
      </c>
      <c r="E20" s="49">
        <f t="shared" si="6"/>
        <v>75</v>
      </c>
      <c r="F20" s="49">
        <f t="shared" si="6"/>
        <v>71</v>
      </c>
      <c r="G20" s="49">
        <f t="shared" si="6"/>
        <v>0</v>
      </c>
      <c r="H20" s="49">
        <f t="shared" si="6"/>
        <v>0</v>
      </c>
      <c r="I20" s="49">
        <f t="shared" si="6"/>
        <v>0</v>
      </c>
      <c r="J20" s="49">
        <f t="shared" si="6"/>
        <v>0</v>
      </c>
      <c r="K20" s="49">
        <f t="shared" si="6"/>
        <v>0</v>
      </c>
      <c r="L20" s="49">
        <f>SUM(D20:K20)</f>
        <v>146</v>
      </c>
      <c r="M20" s="57">
        <f>INT(L20/2)+1</f>
        <v>74</v>
      </c>
      <c r="N20" s="49">
        <f>N19+N18</f>
        <v>5</v>
      </c>
      <c r="O20" s="49">
        <f>N20+L20</f>
        <v>151</v>
      </c>
    </row>
    <row r="22" spans="1:13" s="34" customFormat="1" ht="12.75">
      <c r="A22" s="69" t="s">
        <v>16</v>
      </c>
      <c r="B22" s="70"/>
      <c r="M22" s="71"/>
    </row>
    <row r="23" spans="1:15" s="34" customFormat="1" ht="25.5" customHeight="1">
      <c r="A23" s="72"/>
      <c r="B23" s="89" t="s">
        <v>46</v>
      </c>
      <c r="C23" s="89"/>
      <c r="D23" s="89"/>
      <c r="E23" s="89"/>
      <c r="F23" s="89"/>
      <c r="G23" s="89"/>
      <c r="H23" s="89"/>
      <c r="I23" s="89"/>
      <c r="J23" s="89"/>
      <c r="K23" s="89"/>
      <c r="L23" s="89"/>
      <c r="M23" s="89"/>
      <c r="N23" s="89"/>
      <c r="O23" s="89"/>
    </row>
    <row r="24" spans="1:15" s="34" customFormat="1" ht="12.75">
      <c r="A24" s="72"/>
      <c r="B24" s="35"/>
      <c r="C24" s="35"/>
      <c r="D24" s="35"/>
      <c r="E24" s="35"/>
      <c r="F24" s="35"/>
      <c r="G24" s="35"/>
      <c r="H24" s="35"/>
      <c r="I24" s="35"/>
      <c r="J24" s="35"/>
      <c r="K24" s="35"/>
      <c r="L24" s="35"/>
      <c r="M24" s="73"/>
      <c r="N24" s="35"/>
      <c r="O24" s="35"/>
    </row>
    <row r="25" spans="1:15" s="34" customFormat="1" ht="39.75" customHeight="1">
      <c r="A25" s="74" t="s">
        <v>47</v>
      </c>
      <c r="B25" s="89" t="s">
        <v>48</v>
      </c>
      <c r="C25" s="89"/>
      <c r="D25" s="89"/>
      <c r="E25" s="89"/>
      <c r="F25" s="89"/>
      <c r="G25" s="89"/>
      <c r="H25" s="89"/>
      <c r="I25" s="89"/>
      <c r="J25" s="89"/>
      <c r="K25" s="89"/>
      <c r="L25" s="89"/>
      <c r="M25" s="89"/>
      <c r="N25" s="89"/>
      <c r="O25" s="89"/>
    </row>
    <row r="26" spans="1:15" s="34" customFormat="1" ht="12.75">
      <c r="A26" s="74"/>
      <c r="B26" s="35"/>
      <c r="C26" s="36"/>
      <c r="D26" s="36"/>
      <c r="E26" s="36"/>
      <c r="F26" s="36"/>
      <c r="G26" s="36"/>
      <c r="H26" s="36"/>
      <c r="I26" s="36"/>
      <c r="J26" s="36"/>
      <c r="K26" s="36"/>
      <c r="L26" s="36"/>
      <c r="M26" s="75"/>
      <c r="N26" s="36"/>
      <c r="O26" s="36"/>
    </row>
    <row r="27" spans="1:15" s="34" customFormat="1" ht="78.75" customHeight="1">
      <c r="A27" s="74" t="s">
        <v>49</v>
      </c>
      <c r="B27" s="89" t="s">
        <v>50</v>
      </c>
      <c r="C27" s="89"/>
      <c r="D27" s="89"/>
      <c r="E27" s="89"/>
      <c r="F27" s="89"/>
      <c r="G27" s="89"/>
      <c r="H27" s="89"/>
      <c r="I27" s="89"/>
      <c r="J27" s="89"/>
      <c r="K27" s="89"/>
      <c r="L27" s="89"/>
      <c r="M27" s="89"/>
      <c r="N27" s="89"/>
      <c r="O27" s="89"/>
    </row>
    <row r="28" spans="1:15" s="34" customFormat="1" ht="12.75">
      <c r="A28" s="74"/>
      <c r="B28" s="35"/>
      <c r="C28" s="36"/>
      <c r="D28" s="36"/>
      <c r="E28" s="36"/>
      <c r="F28" s="36"/>
      <c r="G28" s="36"/>
      <c r="H28" s="36"/>
      <c r="I28" s="36"/>
      <c r="J28" s="36"/>
      <c r="K28" s="36"/>
      <c r="L28" s="36"/>
      <c r="M28" s="75"/>
      <c r="N28" s="36"/>
      <c r="O28" s="36"/>
    </row>
    <row r="29" spans="1:15" s="34" customFormat="1" ht="41.25" customHeight="1">
      <c r="A29" s="74" t="s">
        <v>51</v>
      </c>
      <c r="B29" s="89" t="s">
        <v>52</v>
      </c>
      <c r="C29" s="89"/>
      <c r="D29" s="89"/>
      <c r="E29" s="89"/>
      <c r="F29" s="89"/>
      <c r="G29" s="89"/>
      <c r="H29" s="89"/>
      <c r="I29" s="89"/>
      <c r="J29" s="89"/>
      <c r="K29" s="89"/>
      <c r="L29" s="89"/>
      <c r="M29" s="89"/>
      <c r="N29" s="89"/>
      <c r="O29" s="89"/>
    </row>
    <row r="30" spans="1:15" s="34" customFormat="1" ht="15" customHeight="1">
      <c r="A30" s="74"/>
      <c r="B30" s="35"/>
      <c r="C30" s="35"/>
      <c r="D30" s="35"/>
      <c r="E30" s="35"/>
      <c r="F30" s="35"/>
      <c r="G30" s="35"/>
      <c r="H30" s="35"/>
      <c r="I30" s="35"/>
      <c r="J30" s="35"/>
      <c r="K30" s="35"/>
      <c r="L30" s="35"/>
      <c r="M30" s="73"/>
      <c r="N30" s="35"/>
      <c r="O30" s="35"/>
    </row>
    <row r="31" spans="1:15" s="34" customFormat="1" ht="41.25" customHeight="1">
      <c r="A31" s="74" t="s">
        <v>53</v>
      </c>
      <c r="B31" s="89" t="s">
        <v>54</v>
      </c>
      <c r="C31" s="89"/>
      <c r="D31" s="89"/>
      <c r="E31" s="89"/>
      <c r="F31" s="89"/>
      <c r="G31" s="89"/>
      <c r="H31" s="89"/>
      <c r="I31" s="89"/>
      <c r="J31" s="89"/>
      <c r="K31" s="89"/>
      <c r="L31" s="89"/>
      <c r="M31" s="89"/>
      <c r="N31" s="89"/>
      <c r="O31" s="89"/>
    </row>
    <row r="32" spans="1:15" s="34" customFormat="1" ht="12.75">
      <c r="A32" s="74"/>
      <c r="B32" s="35"/>
      <c r="C32" s="36"/>
      <c r="D32" s="36"/>
      <c r="E32" s="36"/>
      <c r="F32" s="36"/>
      <c r="G32" s="36"/>
      <c r="H32" s="36"/>
      <c r="I32" s="36"/>
      <c r="J32" s="36"/>
      <c r="K32" s="36"/>
      <c r="L32" s="36"/>
      <c r="M32" s="75"/>
      <c r="N32" s="36"/>
      <c r="O32" s="36"/>
    </row>
    <row r="33" spans="1:15" s="34" customFormat="1" ht="12.75">
      <c r="A33" s="76" t="s">
        <v>55</v>
      </c>
      <c r="B33" s="89" t="s">
        <v>56</v>
      </c>
      <c r="C33" s="89"/>
      <c r="D33" s="89"/>
      <c r="E33" s="89"/>
      <c r="F33" s="89"/>
      <c r="G33" s="89"/>
      <c r="H33" s="89"/>
      <c r="I33" s="89"/>
      <c r="J33" s="89"/>
      <c r="K33" s="89"/>
      <c r="L33" s="89"/>
      <c r="M33" s="89"/>
      <c r="N33" s="89"/>
      <c r="O33" s="89"/>
    </row>
    <row r="34" spans="1:15" s="34" customFormat="1" ht="12.75">
      <c r="A34" s="74"/>
      <c r="B34" s="35"/>
      <c r="C34" s="36"/>
      <c r="D34" s="36"/>
      <c r="E34" s="36"/>
      <c r="F34" s="36"/>
      <c r="G34" s="36"/>
      <c r="H34" s="36"/>
      <c r="I34" s="36"/>
      <c r="J34" s="36"/>
      <c r="K34" s="36"/>
      <c r="L34" s="36"/>
      <c r="M34" s="75"/>
      <c r="N34" s="36"/>
      <c r="O34" s="36"/>
    </row>
    <row r="35" spans="1:15" s="34" customFormat="1" ht="12.75" customHeight="1">
      <c r="A35" s="74" t="s">
        <v>57</v>
      </c>
      <c r="B35" s="89" t="s">
        <v>58</v>
      </c>
      <c r="C35" s="89"/>
      <c r="D35" s="89"/>
      <c r="E35" s="89"/>
      <c r="F35" s="89"/>
      <c r="G35" s="89"/>
      <c r="H35" s="89"/>
      <c r="I35" s="89"/>
      <c r="J35" s="89"/>
      <c r="K35" s="89"/>
      <c r="L35" s="89"/>
      <c r="M35" s="89"/>
      <c r="N35" s="89"/>
      <c r="O35" s="89"/>
    </row>
  </sheetData>
  <sheetProtection sheet="1" objects="1" scenarios="1"/>
  <mergeCells count="17">
    <mergeCell ref="B3:C3"/>
    <mergeCell ref="B18:C18"/>
    <mergeCell ref="B14:C14"/>
    <mergeCell ref="B16:C16"/>
    <mergeCell ref="B5:C5"/>
    <mergeCell ref="B7:C7"/>
    <mergeCell ref="B10:C10"/>
    <mergeCell ref="B35:O35"/>
    <mergeCell ref="B31:O31"/>
    <mergeCell ref="B33:O33"/>
    <mergeCell ref="M1:O1"/>
    <mergeCell ref="B20:C20"/>
    <mergeCell ref="B23:O23"/>
    <mergeCell ref="B25:O25"/>
    <mergeCell ref="B27:O27"/>
    <mergeCell ref="B29:O29"/>
    <mergeCell ref="B12:C12"/>
  </mergeCells>
  <printOptions horizontalCentered="1" verticalCentered="1"/>
  <pageMargins left="0.2362204724409449" right="0.2362204724409449" top="0.2" bottom="0.18" header="0.18" footer="0.18"/>
  <pageSetup fitToHeight="1" fitToWidth="1"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InTACT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O'Connor</dc:creator>
  <cp:keywords/>
  <dc:description/>
  <cp:lastModifiedBy>don o'connor</cp:lastModifiedBy>
  <cp:lastPrinted>2003-05-21T02:18:40Z</cp:lastPrinted>
  <dcterms:created xsi:type="dcterms:W3CDTF">2002-12-06T06:00:47Z</dcterms:created>
  <dcterms:modified xsi:type="dcterms:W3CDTF">2003-05-21T02:30:28Z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